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 activeTab="1"/>
  </bookViews>
  <sheets>
    <sheet name="1.polugodište" sheetId="1" r:id="rId1"/>
    <sheet name="2.polugodište" sheetId="4" r:id="rId2"/>
    <sheet name="podaci" sheetId="2" r:id="rId3"/>
    <sheet name="List3" sheetId="3" r:id="rId4"/>
  </sheets>
  <definedNames>
    <definedName name="datumi">'1.polugodište'!$H$41:$H$64</definedName>
    <definedName name="datumi2">'2.polugodište'!$H$41:$H$64</definedName>
    <definedName name="_xlnm.Print_Area" localSheetId="0">'1.polugodište'!$A$1:$P$38</definedName>
    <definedName name="_xlnm.Print_Area" localSheetId="1">'2.polugodište'!$A$1:$X$38</definedName>
  </definedNames>
  <calcPr calcId="152511"/>
</workbook>
</file>

<file path=xl/calcChain.xml><?xml version="1.0" encoding="utf-8"?>
<calcChain xmlns="http://schemas.openxmlformats.org/spreadsheetml/2006/main">
  <c r="O1" i="1" l="1"/>
  <c r="N6" i="1" s="1"/>
  <c r="U1" i="4"/>
  <c r="T1" i="4" s="1"/>
  <c r="D15" i="2"/>
  <c r="D16" i="2" s="1"/>
  <c r="D14" i="2"/>
  <c r="H52" i="1" s="1"/>
  <c r="D13" i="2"/>
  <c r="D12" i="2"/>
  <c r="D11" i="2"/>
  <c r="D10" i="2"/>
  <c r="H48" i="1" s="1"/>
  <c r="D8" i="2"/>
  <c r="D7" i="2"/>
  <c r="D5" i="2"/>
  <c r="D4" i="2"/>
  <c r="H42" i="4" s="1"/>
  <c r="D3" i="2"/>
  <c r="F1" i="2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V4" i="4"/>
  <c r="R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4" i="4"/>
  <c r="E32" i="4" s="1"/>
  <c r="F32" i="4" s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4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5" i="4"/>
  <c r="B4" i="4"/>
  <c r="I64" i="4"/>
  <c r="H64" i="4"/>
  <c r="I63" i="4"/>
  <c r="H63" i="4"/>
  <c r="I62" i="4"/>
  <c r="H62" i="4"/>
  <c r="I61" i="4"/>
  <c r="H61" i="4"/>
  <c r="I60" i="4"/>
  <c r="H60" i="4"/>
  <c r="I59" i="4"/>
  <c r="H59" i="4"/>
  <c r="I58" i="4"/>
  <c r="H58" i="4"/>
  <c r="I57" i="4"/>
  <c r="H57" i="4"/>
  <c r="I56" i="4"/>
  <c r="H56" i="4"/>
  <c r="I55" i="4"/>
  <c r="H55" i="4"/>
  <c r="D55" i="4"/>
  <c r="C55" i="4"/>
  <c r="I54" i="4"/>
  <c r="D54" i="4"/>
  <c r="C54" i="4"/>
  <c r="I53" i="4"/>
  <c r="D53" i="4"/>
  <c r="C53" i="4"/>
  <c r="I52" i="4"/>
  <c r="D52" i="4"/>
  <c r="C52" i="4"/>
  <c r="I51" i="4"/>
  <c r="D51" i="4"/>
  <c r="C51" i="4"/>
  <c r="I50" i="4"/>
  <c r="I49" i="4"/>
  <c r="I48" i="4"/>
  <c r="I47" i="4"/>
  <c r="I46" i="4"/>
  <c r="D46" i="4"/>
  <c r="C46" i="4"/>
  <c r="I45" i="4"/>
  <c r="D45" i="4"/>
  <c r="C45" i="4"/>
  <c r="I44" i="4"/>
  <c r="D44" i="4"/>
  <c r="C44" i="4"/>
  <c r="I43" i="4"/>
  <c r="D43" i="4"/>
  <c r="C43" i="4"/>
  <c r="I42" i="4"/>
  <c r="D42" i="4"/>
  <c r="C42" i="4"/>
  <c r="I41" i="4"/>
  <c r="D41" i="4"/>
  <c r="C41" i="4"/>
  <c r="I57" i="1"/>
  <c r="I58" i="1"/>
  <c r="I59" i="1"/>
  <c r="I60" i="1"/>
  <c r="I61" i="1"/>
  <c r="I62" i="1"/>
  <c r="I63" i="1"/>
  <c r="I64" i="1"/>
  <c r="I56" i="1"/>
  <c r="H57" i="1"/>
  <c r="H58" i="1"/>
  <c r="H59" i="1"/>
  <c r="H60" i="1"/>
  <c r="H61" i="1"/>
  <c r="H62" i="1"/>
  <c r="H63" i="1"/>
  <c r="H64" i="1"/>
  <c r="I55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41" i="1"/>
  <c r="H55" i="1"/>
  <c r="D42" i="1"/>
  <c r="D43" i="1"/>
  <c r="D44" i="1"/>
  <c r="D45" i="1"/>
  <c r="D46" i="1"/>
  <c r="D51" i="1"/>
  <c r="D52" i="1"/>
  <c r="D53" i="1"/>
  <c r="D54" i="1"/>
  <c r="D55" i="1"/>
  <c r="D41" i="1"/>
  <c r="C42" i="1"/>
  <c r="C43" i="1"/>
  <c r="C44" i="1"/>
  <c r="C45" i="1"/>
  <c r="C46" i="1"/>
  <c r="H56" i="1"/>
  <c r="C51" i="1"/>
  <c r="C52" i="1"/>
  <c r="C53" i="1"/>
  <c r="C54" i="1"/>
  <c r="C55" i="1"/>
  <c r="C41" i="1"/>
  <c r="P1" i="1"/>
  <c r="N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B32" i="1"/>
  <c r="B33" i="1"/>
  <c r="F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4" i="1"/>
  <c r="H43" i="4"/>
  <c r="D9" i="2"/>
  <c r="H47" i="4" s="1"/>
  <c r="D6" i="2"/>
  <c r="H44" i="4" s="1"/>
  <c r="H44" i="1"/>
  <c r="H43" i="1"/>
  <c r="H53" i="4"/>
  <c r="H53" i="1"/>
  <c r="H52" i="4"/>
  <c r="H51" i="4"/>
  <c r="H51" i="1"/>
  <c r="H50" i="4"/>
  <c r="H50" i="1"/>
  <c r="H49" i="4"/>
  <c r="H49" i="1"/>
  <c r="H48" i="4"/>
  <c r="H46" i="4"/>
  <c r="H46" i="1"/>
  <c r="H45" i="4"/>
  <c r="H45" i="1"/>
  <c r="H41" i="4"/>
  <c r="H41" i="1"/>
  <c r="H47" i="1"/>
  <c r="H54" i="4" l="1"/>
  <c r="H54" i="1"/>
  <c r="H42" i="1"/>
</calcChain>
</file>

<file path=xl/comments1.xml><?xml version="1.0" encoding="utf-8"?>
<comments xmlns="http://schemas.openxmlformats.org/spreadsheetml/2006/main">
  <authors>
    <author>Anton Vidas</author>
  </authors>
  <commentList>
    <comment ref="O1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12"/>
            <rFont val="Tahoma"/>
            <family val="2"/>
            <charset val="238"/>
          </rPr>
          <t>Godina se automatski unosi iz podataka !</t>
        </r>
      </text>
    </comment>
  </commentList>
</comments>
</file>

<file path=xl/comments2.xml><?xml version="1.0" encoding="utf-8"?>
<comments xmlns="http://schemas.openxmlformats.org/spreadsheetml/2006/main">
  <authors>
    <author>Anton Vidas</author>
  </authors>
  <commentList>
    <comment ref="T1" authorId="0" shapeId="0">
      <text>
        <r>
          <rPr>
            <b/>
            <sz val="9"/>
            <color indexed="39"/>
            <rFont val="Tahoma"/>
            <family val="2"/>
            <charset val="238"/>
          </rPr>
          <t xml:space="preserve"> </t>
        </r>
        <r>
          <rPr>
            <b/>
            <sz val="12"/>
            <color indexed="39"/>
            <rFont val="Tahoma"/>
            <family val="2"/>
            <charset val="238"/>
          </rPr>
          <t xml:space="preserve">
Godina se automatski unosi iz podataka 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Anton Vidas</author>
  </authors>
  <commentList>
    <comment ref="G1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12"/>
            <rFont val="Tahoma"/>
            <family val="2"/>
            <charset val="238"/>
          </rPr>
          <t>Odaberi godinu !</t>
        </r>
      </text>
    </comment>
  </commentList>
</comments>
</file>

<file path=xl/sharedStrings.xml><?xml version="1.0" encoding="utf-8"?>
<sst xmlns="http://schemas.openxmlformats.org/spreadsheetml/2006/main" count="104" uniqueCount="60">
  <si>
    <t>LISTOPAD</t>
  </si>
  <si>
    <t>STUDENI</t>
  </si>
  <si>
    <t>PROSINAC</t>
  </si>
  <si>
    <t>RUJAN</t>
  </si>
  <si>
    <t>Napomena:</t>
  </si>
  <si>
    <r>
      <rPr>
        <sz val="10"/>
        <color indexed="10"/>
        <rFont val="Arial"/>
        <family val="2"/>
        <charset val="238"/>
      </rPr>
      <t>Crvenom bojom</t>
    </r>
    <r>
      <rPr>
        <sz val="10"/>
        <rFont val="Arial"/>
        <family val="2"/>
        <charset val="238"/>
      </rPr>
      <t xml:space="preserve"> upisuju se pisane provjere duže od 15 minuta.</t>
    </r>
  </si>
  <si>
    <r>
      <rPr>
        <sz val="10"/>
        <color indexed="30"/>
        <rFont val="Arial"/>
        <family val="2"/>
        <charset val="238"/>
      </rPr>
      <t>Plavom bojom</t>
    </r>
    <r>
      <rPr>
        <sz val="10"/>
        <rFont val="Arial"/>
        <family val="2"/>
        <charset val="238"/>
      </rPr>
      <t xml:space="preserve"> upisuju se kratke pisane provjere do 15 minuta.</t>
    </r>
  </si>
  <si>
    <t>Početak nastave</t>
  </si>
  <si>
    <t>Datum</t>
  </si>
  <si>
    <t>Događaj</t>
  </si>
  <si>
    <t>Praznik rada</t>
  </si>
  <si>
    <t>Nova godina</t>
  </si>
  <si>
    <t>Uskrs</t>
  </si>
  <si>
    <t>Uskršnji ponedjeljak</t>
  </si>
  <si>
    <t>Dan antifašističke borbe</t>
  </si>
  <si>
    <t>Tijelovo</t>
  </si>
  <si>
    <t>Dan državnosti</t>
  </si>
  <si>
    <t>Dan domovinske zahvalnosti</t>
  </si>
  <si>
    <t>Velika Gospa</t>
  </si>
  <si>
    <t>Dan neovisnosti</t>
  </si>
  <si>
    <t>Dan svih svetih</t>
  </si>
  <si>
    <t>Božić</t>
  </si>
  <si>
    <t>Sveti Stjepan</t>
  </si>
  <si>
    <t>Državni blagdani</t>
  </si>
  <si>
    <t>Kraj prvog polugodišta</t>
  </si>
  <si>
    <t>Početak drugog polugodišta</t>
  </si>
  <si>
    <t>Početak proljetnih praznika</t>
  </si>
  <si>
    <t>Završetak proljetnih praznika</t>
  </si>
  <si>
    <t>Završetak nastave</t>
  </si>
  <si>
    <t>Nenastavni dan</t>
  </si>
  <si>
    <t>Nenastavni - Dan škole</t>
  </si>
  <si>
    <t>SIJEČANJ</t>
  </si>
  <si>
    <t>VELJAČA</t>
  </si>
  <si>
    <t>OŽUJAK</t>
  </si>
  <si>
    <t>TRAVANJ</t>
  </si>
  <si>
    <t>SVIBANJ</t>
  </si>
  <si>
    <t>LIPANJ</t>
  </si>
  <si>
    <t>Sveta tri kralja</t>
  </si>
  <si>
    <t>Školska godina:</t>
  </si>
  <si>
    <t>Uputa:</t>
  </si>
  <si>
    <t>U žuta polja unesi promjene u datumu i/ili događaje.</t>
  </si>
  <si>
    <t>Terenska nastava</t>
  </si>
  <si>
    <t>Nenastavni-sportski dan</t>
  </si>
  <si>
    <t xml:space="preserve">Okvirni vremenik pisanih provjera znanja učenika 7 . razreda školske godine </t>
  </si>
  <si>
    <t>KEMIJA</t>
  </si>
  <si>
    <t>HRVATSKI JEZIK</t>
  </si>
  <si>
    <t>INFORMATIKA</t>
  </si>
  <si>
    <t>ENGLESKI JEZIK</t>
  </si>
  <si>
    <t>MATEMATIKA</t>
  </si>
  <si>
    <t>FIZIKA</t>
  </si>
  <si>
    <t>GEOGRAFIJA</t>
  </si>
  <si>
    <t>NJEMAČKI JEZIK</t>
  </si>
  <si>
    <t xml:space="preserve">HRVATSKI JEZIK </t>
  </si>
  <si>
    <t>TEHNIČKA KULTURA</t>
  </si>
  <si>
    <t>POVIJEST</t>
  </si>
  <si>
    <t>BIOLOGIJA</t>
  </si>
  <si>
    <t xml:space="preserve">Okvirni vremenik pisanih provjera znanja učenika 5 . razreda školske godine </t>
  </si>
  <si>
    <t xml:space="preserve"> </t>
  </si>
  <si>
    <t xml:space="preserve">  </t>
  </si>
  <si>
    <t>PRIRODA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</si>
</sst>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.&quot;"/>
    <numFmt numFmtId="165" formatCode="ddd"/>
    <numFmt numFmtId="166" formatCode="[$-409]d\-mmm\-yy;@"/>
  </numFmts>
  <fonts count="20" x14ac:knownFonts="1">
    <font>
      <sz val="10"/>
      <name val="Arial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2"/>
      <color indexed="12"/>
      <name val="Tahoma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30"/>
      <name val="Arial"/>
      <family val="2"/>
      <charset val="238"/>
    </font>
    <font>
      <sz val="10"/>
      <name val="Tahoma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2"/>
      <color indexed="39"/>
      <name val="Tahoma"/>
      <family val="2"/>
      <charset val="238"/>
    </font>
    <font>
      <b/>
      <sz val="9"/>
      <color indexed="39"/>
      <name val="Tahoma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0"/>
      <color theme="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left"/>
    </xf>
    <xf numFmtId="164" fontId="0" fillId="0" borderId="2" xfId="0" applyNumberFormat="1" applyFill="1" applyBorder="1" applyAlignment="1">
      <alignment horizontal="right"/>
    </xf>
    <xf numFmtId="164" fontId="0" fillId="0" borderId="2" xfId="0" applyNumberFormat="1" applyBorder="1"/>
    <xf numFmtId="164" fontId="0" fillId="0" borderId="3" xfId="0" applyNumberFormat="1" applyFill="1" applyBorder="1" applyAlignment="1">
      <alignment horizontal="right"/>
    </xf>
    <xf numFmtId="164" fontId="0" fillId="0" borderId="3" xfId="0" applyNumberFormat="1" applyBorder="1"/>
    <xf numFmtId="0" fontId="4" fillId="0" borderId="0" xfId="0" applyFont="1"/>
    <xf numFmtId="164" fontId="4" fillId="0" borderId="0" xfId="0" applyNumberFormat="1" applyFont="1"/>
    <xf numFmtId="0" fontId="2" fillId="0" borderId="4" xfId="0" applyFont="1" applyBorder="1" applyAlignment="1"/>
    <xf numFmtId="165" fontId="0" fillId="0" borderId="5" xfId="0" applyNumberFormat="1" applyFill="1" applyBorder="1" applyAlignment="1">
      <alignment horizontal="left"/>
    </xf>
    <xf numFmtId="165" fontId="0" fillId="0" borderId="5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4" fontId="0" fillId="0" borderId="0" xfId="0" applyNumberFormat="1"/>
    <xf numFmtId="0" fontId="10" fillId="2" borderId="6" xfId="0" applyFont="1" applyFill="1" applyBorder="1"/>
    <xf numFmtId="166" fontId="11" fillId="3" borderId="6" xfId="0" applyNumberFormat="1" applyFont="1" applyFill="1" applyBorder="1"/>
    <xf numFmtId="0" fontId="11" fillId="3" borderId="7" xfId="0" applyFont="1" applyFill="1" applyBorder="1"/>
    <xf numFmtId="166" fontId="11" fillId="4" borderId="8" xfId="0" applyNumberFormat="1" applyFont="1" applyFill="1" applyBorder="1"/>
    <xf numFmtId="14" fontId="12" fillId="0" borderId="9" xfId="0" applyNumberFormat="1" applyFont="1" applyBorder="1"/>
    <xf numFmtId="14" fontId="0" fillId="0" borderId="9" xfId="0" applyNumberFormat="1" applyBorder="1"/>
    <xf numFmtId="0" fontId="11" fillId="4" borderId="9" xfId="0" applyFont="1" applyFill="1" applyBorder="1"/>
    <xf numFmtId="0" fontId="12" fillId="0" borderId="9" xfId="0" applyFont="1" applyBorder="1"/>
    <xf numFmtId="164" fontId="10" fillId="0" borderId="6" xfId="0" applyNumberFormat="1" applyFont="1" applyBorder="1"/>
    <xf numFmtId="164" fontId="0" fillId="0" borderId="0" xfId="0" applyNumberFormat="1" applyAlignment="1"/>
    <xf numFmtId="14" fontId="0" fillId="0" borderId="0" xfId="0" applyNumberFormat="1" applyAlignment="1">
      <alignment shrinkToFit="1"/>
    </xf>
    <xf numFmtId="14" fontId="3" fillId="0" borderId="0" xfId="0" applyNumberFormat="1" applyFont="1"/>
    <xf numFmtId="0" fontId="0" fillId="0" borderId="0" xfId="0" applyNumberFormat="1"/>
    <xf numFmtId="165" fontId="0" fillId="0" borderId="1" xfId="0" applyNumberFormat="1" applyFill="1" applyBorder="1" applyAlignment="1">
      <alignment horizontal="left"/>
    </xf>
    <xf numFmtId="0" fontId="12" fillId="0" borderId="0" xfId="0" applyFont="1" applyBorder="1"/>
    <xf numFmtId="0" fontId="11" fillId="0" borderId="0" xfId="0" applyFont="1" applyFill="1" applyBorder="1"/>
    <xf numFmtId="0" fontId="3" fillId="0" borderId="0" xfId="0" applyFont="1" applyAlignment="1">
      <alignment horizontal="right" vertical="center"/>
    </xf>
    <xf numFmtId="164" fontId="4" fillId="0" borderId="0" xfId="0" applyNumberFormat="1" applyFont="1" applyAlignment="1"/>
    <xf numFmtId="0" fontId="4" fillId="5" borderId="0" xfId="0" applyFont="1" applyFill="1" applyAlignment="1">
      <alignment horizontal="right" vertical="center"/>
    </xf>
    <xf numFmtId="164" fontId="4" fillId="5" borderId="0" xfId="0" applyNumberFormat="1" applyFont="1" applyFill="1" applyAlignment="1">
      <alignment horizontal="left" vertical="center"/>
    </xf>
    <xf numFmtId="14" fontId="12" fillId="0" borderId="9" xfId="0" applyNumberFormat="1" applyFont="1" applyBorder="1" applyProtection="1">
      <protection locked="0"/>
    </xf>
    <xf numFmtId="0" fontId="12" fillId="0" borderId="9" xfId="0" applyFont="1" applyBorder="1" applyProtection="1">
      <protection locked="0"/>
    </xf>
    <xf numFmtId="14" fontId="12" fillId="5" borderId="6" xfId="0" applyNumberFormat="1" applyFont="1" applyFill="1" applyBorder="1" applyProtection="1">
      <protection locked="0"/>
    </xf>
    <xf numFmtId="0" fontId="12" fillId="5" borderId="7" xfId="0" applyFont="1" applyFill="1" applyBorder="1" applyProtection="1">
      <protection locked="0"/>
    </xf>
    <xf numFmtId="0" fontId="15" fillId="0" borderId="0" xfId="0" applyFont="1"/>
    <xf numFmtId="0" fontId="16" fillId="0" borderId="0" xfId="0" applyFont="1"/>
    <xf numFmtId="0" fontId="3" fillId="0" borderId="0" xfId="0" applyFont="1"/>
    <xf numFmtId="0" fontId="18" fillId="0" borderId="0" xfId="0" applyFont="1"/>
    <xf numFmtId="0" fontId="17" fillId="0" borderId="10" xfId="0" applyFont="1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17" fillId="0" borderId="11" xfId="0" applyFont="1" applyFill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7" fillId="0" borderId="23" xfId="0" applyFont="1" applyBorder="1" applyAlignment="1" applyProtection="1">
      <alignment horizontal="left"/>
      <protection locked="0"/>
    </xf>
    <xf numFmtId="0" fontId="17" fillId="0" borderId="24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7" fillId="0" borderId="19" xfId="0" applyFont="1" applyFill="1" applyBorder="1" applyAlignment="1" applyProtection="1">
      <alignment horizontal="left"/>
      <protection locked="0"/>
    </xf>
    <xf numFmtId="0" fontId="17" fillId="0" borderId="20" xfId="0" applyFont="1" applyFill="1" applyBorder="1" applyAlignment="1" applyProtection="1">
      <alignment horizontal="left"/>
      <protection locked="0"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20" xfId="0" applyFont="1" applyBorder="1" applyAlignment="1" applyProtection="1">
      <alignment horizontal="left"/>
      <protection locked="0"/>
    </xf>
    <xf numFmtId="0" fontId="18" fillId="0" borderId="2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57"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0625">
          <bgColor theme="4" tint="0.79995117038483843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U64"/>
  <sheetViews>
    <sheetView showGridLines="0" topLeftCell="A22" zoomScaleNormal="100" workbookViewId="0">
      <selection activeCell="K25" sqref="K25:L25"/>
    </sheetView>
  </sheetViews>
  <sheetFormatPr defaultColWidth="0" defaultRowHeight="12.75" zeroHeight="1" x14ac:dyDescent="0.2"/>
  <cols>
    <col min="1" max="1" width="3.7109375" style="1" customWidth="1"/>
    <col min="2" max="2" width="4.7109375" style="2" customWidth="1"/>
    <col min="3" max="3" width="10.140625" bestFit="1" customWidth="1"/>
    <col min="4" max="4" width="11.5703125" customWidth="1"/>
    <col min="5" max="5" width="3.7109375" customWidth="1"/>
    <col min="6" max="6" width="4.7109375" customWidth="1"/>
    <col min="7" max="7" width="9.140625" customWidth="1"/>
    <col min="8" max="8" width="11.5703125" customWidth="1"/>
    <col min="9" max="9" width="3.7109375" customWidth="1"/>
    <col min="10" max="10" width="4.7109375" customWidth="1"/>
    <col min="11" max="11" width="9.140625" customWidth="1"/>
    <col min="12" max="12" width="11.5703125" customWidth="1"/>
    <col min="13" max="13" width="3.7109375" customWidth="1"/>
    <col min="14" max="14" width="4.7109375" customWidth="1"/>
    <col min="15" max="15" width="9.140625" customWidth="1"/>
    <col min="16" max="16" width="11.5703125" customWidth="1"/>
    <col min="17" max="18" width="9.140625" customWidth="1"/>
    <col min="19" max="255" width="9.140625" hidden="1" customWidth="1"/>
  </cols>
  <sheetData>
    <row r="1" spans="1:17" ht="15.75" x14ac:dyDescent="0.25">
      <c r="B1" s="79" t="s">
        <v>43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1">
        <f>podaci!G1-1</f>
        <v>2016</v>
      </c>
      <c r="P1" s="10" t="str">
        <f>"/"&amp;O1+1&amp;"."</f>
        <v>/2017.</v>
      </c>
    </row>
    <row r="2" spans="1:17" ht="16.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7" ht="15" customHeight="1" thickBot="1" x14ac:dyDescent="0.25">
      <c r="A3" s="54" t="s">
        <v>3</v>
      </c>
      <c r="B3" s="55"/>
      <c r="C3" s="56"/>
      <c r="D3" s="57"/>
      <c r="E3" s="58" t="s">
        <v>0</v>
      </c>
      <c r="F3" s="59"/>
      <c r="G3" s="59"/>
      <c r="H3" s="60"/>
      <c r="I3" s="58" t="s">
        <v>1</v>
      </c>
      <c r="J3" s="59"/>
      <c r="K3" s="59"/>
      <c r="L3" s="60"/>
      <c r="M3" s="58" t="s">
        <v>2</v>
      </c>
      <c r="N3" s="59"/>
      <c r="O3" s="59"/>
      <c r="P3" s="60"/>
    </row>
    <row r="4" spans="1:17" x14ac:dyDescent="0.2">
      <c r="A4" s="6">
        <v>1</v>
      </c>
      <c r="B4" s="13">
        <f>DATE(O$1,9,A4)</f>
        <v>42614</v>
      </c>
      <c r="C4" s="75"/>
      <c r="D4" s="76"/>
      <c r="E4" s="7">
        <v>1</v>
      </c>
      <c r="F4" s="14">
        <f>DATE(O$1,10,E4)</f>
        <v>42644</v>
      </c>
      <c r="G4" s="77"/>
      <c r="H4" s="78"/>
      <c r="I4" s="7">
        <v>1</v>
      </c>
      <c r="J4" s="14">
        <f>DATE(O$1,11,I4)</f>
        <v>42675</v>
      </c>
      <c r="K4" s="77"/>
      <c r="L4" s="78"/>
      <c r="M4" s="7">
        <v>1</v>
      </c>
      <c r="N4" s="14">
        <f>DATE(O$1,12,M4)</f>
        <v>42705</v>
      </c>
      <c r="O4" s="47" t="s">
        <v>48</v>
      </c>
      <c r="P4" s="48"/>
    </row>
    <row r="5" spans="1:17" x14ac:dyDescent="0.2">
      <c r="A5" s="6">
        <v>2</v>
      </c>
      <c r="B5" s="13">
        <f t="shared" ref="B5:B33" si="0">DATE(O$1,9,A5)</f>
        <v>42615</v>
      </c>
      <c r="C5" s="49"/>
      <c r="D5" s="50"/>
      <c r="E5" s="7">
        <v>2</v>
      </c>
      <c r="F5" s="14">
        <f t="shared" ref="F5:F34" si="1">DATE(O$1,10,E5)</f>
        <v>42645</v>
      </c>
      <c r="G5" s="51"/>
      <c r="H5" s="52"/>
      <c r="I5" s="7">
        <v>2</v>
      </c>
      <c r="J5" s="14">
        <f t="shared" ref="J5:J33" si="2">DATE(O$1,11,I5)</f>
        <v>42676</v>
      </c>
      <c r="K5" s="51"/>
      <c r="L5" s="52"/>
      <c r="M5" s="7">
        <v>2</v>
      </c>
      <c r="N5" s="14">
        <f t="shared" ref="N5:N34" si="3">DATE(O$1,12,M5)</f>
        <v>42706</v>
      </c>
      <c r="O5" s="51"/>
      <c r="P5" s="52"/>
    </row>
    <row r="6" spans="1:17" x14ac:dyDescent="0.2">
      <c r="A6" s="6">
        <v>3</v>
      </c>
      <c r="B6" s="13">
        <f t="shared" si="0"/>
        <v>42616</v>
      </c>
      <c r="C6" s="49"/>
      <c r="D6" s="50"/>
      <c r="E6" s="7">
        <v>3</v>
      </c>
      <c r="F6" s="14">
        <f t="shared" si="1"/>
        <v>42646</v>
      </c>
      <c r="G6" s="51"/>
      <c r="H6" s="52"/>
      <c r="I6" s="7">
        <v>3</v>
      </c>
      <c r="J6" s="14">
        <f t="shared" si="2"/>
        <v>42677</v>
      </c>
      <c r="K6" s="47" t="s">
        <v>49</v>
      </c>
      <c r="L6" s="48"/>
      <c r="M6" s="7">
        <v>3</v>
      </c>
      <c r="N6" s="14">
        <f>DATE(O$1,12,M6)</f>
        <v>42707</v>
      </c>
      <c r="O6" s="51"/>
      <c r="P6" s="52"/>
    </row>
    <row r="7" spans="1:17" x14ac:dyDescent="0.2">
      <c r="A7" s="6">
        <v>4</v>
      </c>
      <c r="B7" s="13">
        <f t="shared" si="0"/>
        <v>42617</v>
      </c>
      <c r="C7" s="49"/>
      <c r="D7" s="50"/>
      <c r="E7" s="7">
        <v>4</v>
      </c>
      <c r="F7" s="14">
        <f t="shared" si="1"/>
        <v>42647</v>
      </c>
      <c r="G7" s="51"/>
      <c r="H7" s="52"/>
      <c r="I7" s="7">
        <v>4</v>
      </c>
      <c r="J7" s="14">
        <f t="shared" si="2"/>
        <v>42678</v>
      </c>
      <c r="K7" s="51"/>
      <c r="L7" s="52"/>
      <c r="M7" s="7">
        <v>4</v>
      </c>
      <c r="N7" s="14">
        <f t="shared" si="3"/>
        <v>42708</v>
      </c>
      <c r="O7" s="51"/>
      <c r="P7" s="52"/>
    </row>
    <row r="8" spans="1:17" x14ac:dyDescent="0.2">
      <c r="A8" s="6">
        <v>5</v>
      </c>
      <c r="B8" s="13">
        <f t="shared" si="0"/>
        <v>42618</v>
      </c>
      <c r="C8" s="49"/>
      <c r="D8" s="50"/>
      <c r="E8" s="7">
        <v>5</v>
      </c>
      <c r="F8" s="14">
        <f t="shared" si="1"/>
        <v>42648</v>
      </c>
      <c r="G8" s="51"/>
      <c r="H8" s="52"/>
      <c r="I8" s="7">
        <v>5</v>
      </c>
      <c r="J8" s="14">
        <f t="shared" si="2"/>
        <v>42679</v>
      </c>
      <c r="K8" s="49"/>
      <c r="L8" s="50"/>
      <c r="M8" s="7">
        <v>5</v>
      </c>
      <c r="N8" s="14">
        <f t="shared" si="3"/>
        <v>42709</v>
      </c>
      <c r="O8" s="49"/>
      <c r="P8" s="50"/>
    </row>
    <row r="9" spans="1:17" x14ac:dyDescent="0.2">
      <c r="A9" s="6">
        <v>6</v>
      </c>
      <c r="B9" s="13">
        <f t="shared" si="0"/>
        <v>42619</v>
      </c>
      <c r="C9" s="49"/>
      <c r="D9" s="50"/>
      <c r="E9" s="7">
        <v>6</v>
      </c>
      <c r="F9" s="14">
        <f t="shared" si="1"/>
        <v>42649</v>
      </c>
      <c r="G9" s="51"/>
      <c r="H9" s="52"/>
      <c r="I9" s="7">
        <v>6</v>
      </c>
      <c r="J9" s="14">
        <f t="shared" si="2"/>
        <v>42680</v>
      </c>
      <c r="K9" s="51"/>
      <c r="L9" s="52"/>
      <c r="M9" s="7">
        <v>6</v>
      </c>
      <c r="N9" s="14">
        <f t="shared" si="3"/>
        <v>42710</v>
      </c>
      <c r="O9" s="51"/>
      <c r="P9" s="52"/>
    </row>
    <row r="10" spans="1:17" x14ac:dyDescent="0.2">
      <c r="A10" s="6">
        <v>7</v>
      </c>
      <c r="B10" s="13">
        <f t="shared" si="0"/>
        <v>42620</v>
      </c>
      <c r="C10" s="49"/>
      <c r="D10" s="50"/>
      <c r="E10" s="7">
        <v>7</v>
      </c>
      <c r="F10" s="14">
        <f t="shared" si="1"/>
        <v>42650</v>
      </c>
      <c r="G10" s="49"/>
      <c r="H10" s="50"/>
      <c r="I10" s="7">
        <v>7</v>
      </c>
      <c r="J10" s="14">
        <f t="shared" si="2"/>
        <v>42681</v>
      </c>
      <c r="K10" s="61" t="s">
        <v>47</v>
      </c>
      <c r="L10" s="52"/>
      <c r="M10" s="7">
        <v>7</v>
      </c>
      <c r="N10" s="14">
        <f t="shared" si="3"/>
        <v>42711</v>
      </c>
      <c r="O10" s="47" t="s">
        <v>47</v>
      </c>
      <c r="P10" s="48"/>
    </row>
    <row r="11" spans="1:17" x14ac:dyDescent="0.2">
      <c r="A11" s="6">
        <v>8</v>
      </c>
      <c r="B11" s="13">
        <f t="shared" si="0"/>
        <v>42621</v>
      </c>
      <c r="C11" s="49"/>
      <c r="D11" s="50"/>
      <c r="E11" s="7">
        <v>8</v>
      </c>
      <c r="F11" s="14">
        <f t="shared" si="1"/>
        <v>42651</v>
      </c>
      <c r="G11" s="51"/>
      <c r="H11" s="52"/>
      <c r="I11" s="7">
        <v>8</v>
      </c>
      <c r="J11" s="14">
        <f t="shared" si="2"/>
        <v>42682</v>
      </c>
      <c r="K11" s="47" t="s">
        <v>50</v>
      </c>
      <c r="L11" s="48"/>
      <c r="M11" s="7">
        <v>8</v>
      </c>
      <c r="N11" s="14">
        <f t="shared" si="3"/>
        <v>42712</v>
      </c>
      <c r="O11" s="47" t="s">
        <v>54</v>
      </c>
      <c r="P11" s="48"/>
    </row>
    <row r="12" spans="1:17" x14ac:dyDescent="0.2">
      <c r="A12" s="6">
        <v>9</v>
      </c>
      <c r="B12" s="13">
        <f t="shared" si="0"/>
        <v>42622</v>
      </c>
      <c r="C12" s="62"/>
      <c r="D12" s="63"/>
      <c r="E12" s="7">
        <v>9</v>
      </c>
      <c r="F12" s="14">
        <f t="shared" si="1"/>
        <v>42652</v>
      </c>
      <c r="G12" s="51"/>
      <c r="H12" s="52"/>
      <c r="I12" s="7">
        <v>9</v>
      </c>
      <c r="J12" s="14">
        <f t="shared" si="2"/>
        <v>42683</v>
      </c>
      <c r="K12" s="53" t="s">
        <v>47</v>
      </c>
      <c r="L12" s="52"/>
      <c r="M12" s="7">
        <v>9</v>
      </c>
      <c r="N12" s="14">
        <f t="shared" si="3"/>
        <v>42713</v>
      </c>
      <c r="O12" s="53" t="s">
        <v>45</v>
      </c>
      <c r="P12" s="52"/>
    </row>
    <row r="13" spans="1:17" x14ac:dyDescent="0.2">
      <c r="A13" s="6">
        <v>10</v>
      </c>
      <c r="B13" s="13">
        <f t="shared" si="0"/>
        <v>42623</v>
      </c>
      <c r="C13" s="49"/>
      <c r="D13" s="50"/>
      <c r="E13" s="7">
        <v>10</v>
      </c>
      <c r="F13" s="14">
        <f t="shared" si="1"/>
        <v>42653</v>
      </c>
      <c r="G13" s="51"/>
      <c r="H13" s="52"/>
      <c r="I13" s="7">
        <v>10</v>
      </c>
      <c r="J13" s="14">
        <f t="shared" si="2"/>
        <v>42684</v>
      </c>
      <c r="K13" s="51"/>
      <c r="L13" s="52"/>
      <c r="M13" s="7">
        <v>10</v>
      </c>
      <c r="N13" s="14">
        <f t="shared" si="3"/>
        <v>42714</v>
      </c>
      <c r="O13" s="51"/>
      <c r="P13" s="52"/>
    </row>
    <row r="14" spans="1:17" x14ac:dyDescent="0.2">
      <c r="A14" s="6">
        <v>11</v>
      </c>
      <c r="B14" s="13">
        <f t="shared" si="0"/>
        <v>42624</v>
      </c>
      <c r="C14" s="62"/>
      <c r="D14" s="63"/>
      <c r="E14" s="7">
        <v>11</v>
      </c>
      <c r="F14" s="14">
        <f t="shared" si="1"/>
        <v>42654</v>
      </c>
      <c r="G14" s="51"/>
      <c r="H14" s="52"/>
      <c r="I14" s="7">
        <v>11</v>
      </c>
      <c r="J14" s="14">
        <f t="shared" si="2"/>
        <v>42685</v>
      </c>
      <c r="K14" s="47"/>
      <c r="L14" s="48"/>
      <c r="M14" s="7">
        <v>11</v>
      </c>
      <c r="N14" s="14">
        <f t="shared" si="3"/>
        <v>42715</v>
      </c>
      <c r="O14" s="51"/>
      <c r="P14" s="52"/>
    </row>
    <row r="15" spans="1:17" x14ac:dyDescent="0.2">
      <c r="A15" s="6">
        <v>12</v>
      </c>
      <c r="B15" s="13">
        <f t="shared" si="0"/>
        <v>42625</v>
      </c>
      <c r="C15" s="49"/>
      <c r="D15" s="50"/>
      <c r="E15" s="7">
        <v>12</v>
      </c>
      <c r="F15" s="14">
        <f t="shared" si="1"/>
        <v>42655</v>
      </c>
      <c r="G15" s="51"/>
      <c r="H15" s="52"/>
      <c r="I15" s="7">
        <v>12</v>
      </c>
      <c r="J15" s="14">
        <f t="shared" si="2"/>
        <v>42686</v>
      </c>
      <c r="K15" s="49"/>
      <c r="L15" s="50"/>
      <c r="M15" s="7">
        <v>12</v>
      </c>
      <c r="N15" s="14">
        <f t="shared" si="3"/>
        <v>42716</v>
      </c>
      <c r="O15" s="49"/>
      <c r="P15" s="50"/>
      <c r="Q15" s="4"/>
    </row>
    <row r="16" spans="1:17" x14ac:dyDescent="0.2">
      <c r="A16" s="6">
        <v>13</v>
      </c>
      <c r="B16" s="13">
        <f t="shared" si="0"/>
        <v>42626</v>
      </c>
      <c r="C16" s="49"/>
      <c r="D16" s="50"/>
      <c r="E16" s="7">
        <v>13</v>
      </c>
      <c r="F16" s="14">
        <f t="shared" si="1"/>
        <v>42656</v>
      </c>
      <c r="G16" s="53" t="s">
        <v>54</v>
      </c>
      <c r="H16" s="52"/>
      <c r="I16" s="7">
        <v>13</v>
      </c>
      <c r="J16" s="14">
        <f t="shared" si="2"/>
        <v>42687</v>
      </c>
      <c r="K16" s="51"/>
      <c r="L16" s="52"/>
      <c r="M16" s="7">
        <v>13</v>
      </c>
      <c r="N16" s="14">
        <f t="shared" si="3"/>
        <v>42717</v>
      </c>
      <c r="O16" s="53" t="s">
        <v>46</v>
      </c>
      <c r="P16" s="52"/>
      <c r="Q16" s="4"/>
    </row>
    <row r="17" spans="1:16" x14ac:dyDescent="0.2">
      <c r="A17" s="6">
        <v>14</v>
      </c>
      <c r="B17" s="13">
        <f t="shared" si="0"/>
        <v>42627</v>
      </c>
      <c r="C17" s="49"/>
      <c r="D17" s="50"/>
      <c r="E17" s="7">
        <v>14</v>
      </c>
      <c r="F17" s="14">
        <f t="shared" si="1"/>
        <v>42657</v>
      </c>
      <c r="G17" s="72"/>
      <c r="H17" s="50"/>
      <c r="I17" s="7">
        <v>14</v>
      </c>
      <c r="J17" s="14">
        <f t="shared" si="2"/>
        <v>42688</v>
      </c>
      <c r="K17" s="47"/>
      <c r="L17" s="48"/>
      <c r="M17" s="7">
        <v>14</v>
      </c>
      <c r="N17" s="14">
        <f t="shared" si="3"/>
        <v>42718</v>
      </c>
      <c r="O17" s="51"/>
      <c r="P17" s="52"/>
    </row>
    <row r="18" spans="1:16" x14ac:dyDescent="0.2">
      <c r="A18" s="6">
        <v>15</v>
      </c>
      <c r="B18" s="13">
        <f t="shared" si="0"/>
        <v>42628</v>
      </c>
      <c r="C18" s="49"/>
      <c r="D18" s="50"/>
      <c r="E18" s="7">
        <v>15</v>
      </c>
      <c r="F18" s="14">
        <f t="shared" si="1"/>
        <v>42658</v>
      </c>
      <c r="G18" s="73"/>
      <c r="H18" s="74"/>
      <c r="I18" s="7">
        <v>15</v>
      </c>
      <c r="J18" s="14">
        <f t="shared" si="2"/>
        <v>42689</v>
      </c>
      <c r="K18" s="53" t="s">
        <v>46</v>
      </c>
      <c r="L18" s="52"/>
      <c r="M18" s="7">
        <v>15</v>
      </c>
      <c r="N18" s="14">
        <f t="shared" si="3"/>
        <v>42719</v>
      </c>
      <c r="O18" s="53" t="s">
        <v>44</v>
      </c>
      <c r="P18" s="52"/>
    </row>
    <row r="19" spans="1:16" x14ac:dyDescent="0.2">
      <c r="A19" s="6">
        <v>16</v>
      </c>
      <c r="B19" s="13">
        <f t="shared" si="0"/>
        <v>42629</v>
      </c>
      <c r="C19" s="49"/>
      <c r="D19" s="50"/>
      <c r="E19" s="7">
        <v>16</v>
      </c>
      <c r="F19" s="14">
        <f t="shared" si="1"/>
        <v>42659</v>
      </c>
      <c r="G19" s="51"/>
      <c r="H19" s="52"/>
      <c r="I19" s="7">
        <v>16</v>
      </c>
      <c r="J19" s="14">
        <f t="shared" si="2"/>
        <v>42690</v>
      </c>
      <c r="K19" s="51"/>
      <c r="L19" s="52"/>
      <c r="M19" s="7">
        <v>16</v>
      </c>
      <c r="N19" s="14">
        <f t="shared" si="3"/>
        <v>42720</v>
      </c>
      <c r="O19" s="47" t="s">
        <v>52</v>
      </c>
      <c r="P19" s="48"/>
    </row>
    <row r="20" spans="1:16" x14ac:dyDescent="0.2">
      <c r="A20" s="6">
        <v>17</v>
      </c>
      <c r="B20" s="13">
        <f t="shared" si="0"/>
        <v>42630</v>
      </c>
      <c r="C20" s="49"/>
      <c r="D20" s="50"/>
      <c r="E20" s="7">
        <v>17</v>
      </c>
      <c r="F20" s="14">
        <f t="shared" si="1"/>
        <v>42660</v>
      </c>
      <c r="G20" s="53" t="s">
        <v>45</v>
      </c>
      <c r="H20" s="52"/>
      <c r="I20" s="7">
        <v>17</v>
      </c>
      <c r="J20" s="14">
        <f t="shared" si="2"/>
        <v>42691</v>
      </c>
      <c r="K20" s="51"/>
      <c r="L20" s="52"/>
      <c r="M20" s="7">
        <v>17</v>
      </c>
      <c r="N20" s="14">
        <f t="shared" si="3"/>
        <v>42721</v>
      </c>
      <c r="O20" s="51"/>
      <c r="P20" s="52"/>
    </row>
    <row r="21" spans="1:16" x14ac:dyDescent="0.2">
      <c r="A21" s="6">
        <v>18</v>
      </c>
      <c r="B21" s="13">
        <f t="shared" si="0"/>
        <v>42631</v>
      </c>
      <c r="C21" s="49"/>
      <c r="D21" s="50"/>
      <c r="E21" s="7">
        <v>18</v>
      </c>
      <c r="F21" s="14">
        <f t="shared" si="1"/>
        <v>42661</v>
      </c>
      <c r="G21" s="53"/>
      <c r="H21" s="52"/>
      <c r="I21" s="7">
        <v>18</v>
      </c>
      <c r="J21" s="14">
        <f t="shared" si="2"/>
        <v>42692</v>
      </c>
      <c r="M21" s="7">
        <v>18</v>
      </c>
      <c r="N21" s="14">
        <f t="shared" si="3"/>
        <v>42722</v>
      </c>
      <c r="O21" s="51"/>
      <c r="P21" s="52"/>
    </row>
    <row r="22" spans="1:16" x14ac:dyDescent="0.2">
      <c r="A22" s="6">
        <v>19</v>
      </c>
      <c r="B22" s="13">
        <f t="shared" si="0"/>
        <v>42632</v>
      </c>
      <c r="C22" s="49"/>
      <c r="D22" s="50"/>
      <c r="E22" s="7">
        <v>19</v>
      </c>
      <c r="F22" s="14">
        <f t="shared" si="1"/>
        <v>42662</v>
      </c>
      <c r="G22" s="51"/>
      <c r="H22" s="52"/>
      <c r="I22" s="7">
        <v>19</v>
      </c>
      <c r="J22" s="14">
        <f t="shared" si="2"/>
        <v>42693</v>
      </c>
      <c r="K22" s="49"/>
      <c r="L22" s="50"/>
      <c r="M22" s="7">
        <v>19</v>
      </c>
      <c r="N22" s="14">
        <f t="shared" si="3"/>
        <v>42723</v>
      </c>
      <c r="O22" s="64" t="s">
        <v>53</v>
      </c>
      <c r="P22" s="65"/>
    </row>
    <row r="23" spans="1:16" x14ac:dyDescent="0.2">
      <c r="A23" s="6">
        <v>20</v>
      </c>
      <c r="B23" s="13">
        <f t="shared" si="0"/>
        <v>42633</v>
      </c>
      <c r="C23" s="49"/>
      <c r="D23" s="50"/>
      <c r="E23" s="7">
        <v>20</v>
      </c>
      <c r="F23" s="14">
        <f t="shared" si="1"/>
        <v>42663</v>
      </c>
      <c r="G23" s="53" t="s">
        <v>44</v>
      </c>
      <c r="H23" s="52"/>
      <c r="I23" s="7">
        <v>20</v>
      </c>
      <c r="J23" s="14">
        <f t="shared" si="2"/>
        <v>42694</v>
      </c>
      <c r="K23" s="51"/>
      <c r="L23" s="52"/>
      <c r="M23" s="7">
        <v>20</v>
      </c>
      <c r="N23" s="14">
        <f t="shared" si="3"/>
        <v>42724</v>
      </c>
      <c r="O23" s="47" t="s">
        <v>50</v>
      </c>
      <c r="P23" s="48"/>
    </row>
    <row r="24" spans="1:16" x14ac:dyDescent="0.2">
      <c r="A24" s="6">
        <v>21</v>
      </c>
      <c r="B24" s="13">
        <f t="shared" si="0"/>
        <v>42634</v>
      </c>
      <c r="C24" s="49"/>
      <c r="D24" s="50"/>
      <c r="E24" s="7">
        <v>21</v>
      </c>
      <c r="F24" s="14">
        <f t="shared" si="1"/>
        <v>42664</v>
      </c>
      <c r="G24" s="49"/>
      <c r="H24" s="50"/>
      <c r="I24" s="7">
        <v>21</v>
      </c>
      <c r="J24" s="14">
        <f t="shared" si="2"/>
        <v>42695</v>
      </c>
      <c r="K24" s="47" t="s">
        <v>45</v>
      </c>
      <c r="L24" s="48"/>
      <c r="M24" s="7">
        <v>21</v>
      </c>
      <c r="N24" s="14">
        <f t="shared" si="3"/>
        <v>42725</v>
      </c>
      <c r="O24" s="51"/>
      <c r="P24" s="52"/>
    </row>
    <row r="25" spans="1:16" x14ac:dyDescent="0.2">
      <c r="A25" s="6">
        <v>22</v>
      </c>
      <c r="B25" s="13">
        <f t="shared" si="0"/>
        <v>42635</v>
      </c>
      <c r="C25" s="49"/>
      <c r="D25" s="50"/>
      <c r="E25" s="7">
        <v>22</v>
      </c>
      <c r="F25" s="14">
        <f t="shared" si="1"/>
        <v>42665</v>
      </c>
      <c r="G25" s="51"/>
      <c r="H25" s="52"/>
      <c r="I25" s="7">
        <v>22</v>
      </c>
      <c r="J25" s="14">
        <f t="shared" si="2"/>
        <v>42696</v>
      </c>
      <c r="K25" s="47" t="s">
        <v>45</v>
      </c>
      <c r="L25" s="48"/>
      <c r="M25" s="7">
        <v>22</v>
      </c>
      <c r="N25" s="14">
        <f t="shared" si="3"/>
        <v>42726</v>
      </c>
      <c r="O25" s="51"/>
      <c r="P25" s="52"/>
    </row>
    <row r="26" spans="1:16" x14ac:dyDescent="0.2">
      <c r="A26" s="6">
        <v>23</v>
      </c>
      <c r="B26" s="13">
        <f t="shared" si="0"/>
        <v>42636</v>
      </c>
      <c r="C26" s="49"/>
      <c r="D26" s="50"/>
      <c r="E26" s="7">
        <v>23</v>
      </c>
      <c r="F26" s="14">
        <f t="shared" si="1"/>
        <v>42666</v>
      </c>
      <c r="G26" s="51"/>
      <c r="H26" s="52"/>
      <c r="I26" s="7">
        <v>23</v>
      </c>
      <c r="J26" s="14">
        <f t="shared" si="2"/>
        <v>42697</v>
      </c>
      <c r="K26" s="51"/>
      <c r="L26" s="52"/>
      <c r="M26" s="7">
        <v>23</v>
      </c>
      <c r="N26" s="14">
        <f t="shared" si="3"/>
        <v>42727</v>
      </c>
      <c r="O26" s="51"/>
      <c r="P26" s="52"/>
    </row>
    <row r="27" spans="1:16" x14ac:dyDescent="0.2">
      <c r="A27" s="6">
        <v>24</v>
      </c>
      <c r="B27" s="13">
        <f t="shared" si="0"/>
        <v>42637</v>
      </c>
      <c r="C27" s="49"/>
      <c r="D27" s="50"/>
      <c r="E27" s="7">
        <v>24</v>
      </c>
      <c r="F27" s="14">
        <f t="shared" si="1"/>
        <v>42667</v>
      </c>
      <c r="G27" s="53" t="s">
        <v>47</v>
      </c>
      <c r="H27" s="52"/>
      <c r="I27" s="7">
        <v>24</v>
      </c>
      <c r="J27" s="14">
        <f t="shared" si="2"/>
        <v>42698</v>
      </c>
      <c r="K27" s="51"/>
      <c r="L27" s="52"/>
      <c r="M27" s="7">
        <v>24</v>
      </c>
      <c r="N27" s="14">
        <f t="shared" si="3"/>
        <v>42728</v>
      </c>
      <c r="O27" s="51"/>
      <c r="P27" s="52"/>
    </row>
    <row r="28" spans="1:16" x14ac:dyDescent="0.2">
      <c r="A28" s="6">
        <v>25</v>
      </c>
      <c r="B28" s="13">
        <f t="shared" si="0"/>
        <v>42638</v>
      </c>
      <c r="C28" s="49"/>
      <c r="D28" s="50"/>
      <c r="E28" s="7">
        <v>25</v>
      </c>
      <c r="F28" s="14">
        <f t="shared" si="1"/>
        <v>42668</v>
      </c>
      <c r="G28" s="51"/>
      <c r="H28" s="52"/>
      <c r="I28" s="7">
        <v>25</v>
      </c>
      <c r="J28" s="14">
        <f t="shared" si="2"/>
        <v>42699</v>
      </c>
      <c r="K28" s="53" t="s">
        <v>55</v>
      </c>
      <c r="L28" s="52"/>
      <c r="M28" s="7">
        <v>25</v>
      </c>
      <c r="N28" s="14">
        <f t="shared" si="3"/>
        <v>42729</v>
      </c>
      <c r="O28" s="51"/>
      <c r="P28" s="52"/>
    </row>
    <row r="29" spans="1:16" x14ac:dyDescent="0.2">
      <c r="A29" s="6">
        <v>26</v>
      </c>
      <c r="B29" s="13">
        <f t="shared" si="0"/>
        <v>42639</v>
      </c>
      <c r="C29" s="49"/>
      <c r="D29" s="50"/>
      <c r="E29" s="7">
        <v>26</v>
      </c>
      <c r="F29" s="14">
        <f t="shared" si="1"/>
        <v>42669</v>
      </c>
      <c r="G29" s="47" t="s">
        <v>48</v>
      </c>
      <c r="H29" s="48"/>
      <c r="I29" s="7">
        <v>26</v>
      </c>
      <c r="J29" s="14">
        <f t="shared" si="2"/>
        <v>42700</v>
      </c>
      <c r="K29" s="49"/>
      <c r="L29" s="50"/>
      <c r="M29" s="7">
        <v>26</v>
      </c>
      <c r="N29" s="14">
        <f t="shared" si="3"/>
        <v>42730</v>
      </c>
      <c r="O29" s="49"/>
      <c r="P29" s="50"/>
    </row>
    <row r="30" spans="1:16" x14ac:dyDescent="0.2">
      <c r="A30" s="6">
        <v>27</v>
      </c>
      <c r="B30" s="13">
        <f t="shared" si="0"/>
        <v>42640</v>
      </c>
      <c r="C30" s="49"/>
      <c r="D30" s="50"/>
      <c r="E30" s="7">
        <v>27</v>
      </c>
      <c r="F30" s="14">
        <f t="shared" si="1"/>
        <v>42670</v>
      </c>
      <c r="G30" s="51"/>
      <c r="H30" s="52"/>
      <c r="I30" s="7">
        <v>27</v>
      </c>
      <c r="J30" s="14">
        <f t="shared" si="2"/>
        <v>42701</v>
      </c>
      <c r="K30" s="51"/>
      <c r="L30" s="52"/>
      <c r="M30" s="7">
        <v>27</v>
      </c>
      <c r="N30" s="14">
        <f t="shared" si="3"/>
        <v>42731</v>
      </c>
      <c r="O30" s="51"/>
      <c r="P30" s="52"/>
    </row>
    <row r="31" spans="1:16" x14ac:dyDescent="0.2">
      <c r="A31" s="6">
        <v>28</v>
      </c>
      <c r="B31" s="13">
        <f t="shared" si="0"/>
        <v>42641</v>
      </c>
      <c r="C31" s="49"/>
      <c r="D31" s="50"/>
      <c r="E31" s="7">
        <v>28</v>
      </c>
      <c r="F31" s="14">
        <f t="shared" si="1"/>
        <v>42671</v>
      </c>
      <c r="G31" s="64" t="s">
        <v>45</v>
      </c>
      <c r="H31" s="65"/>
      <c r="I31" s="7">
        <v>28</v>
      </c>
      <c r="J31" s="14">
        <f t="shared" si="2"/>
        <v>42702</v>
      </c>
      <c r="K31" s="47"/>
      <c r="L31" s="48"/>
      <c r="M31" s="7">
        <v>28</v>
      </c>
      <c r="N31" s="14">
        <f t="shared" si="3"/>
        <v>42732</v>
      </c>
      <c r="O31" s="51"/>
      <c r="P31" s="52"/>
    </row>
    <row r="32" spans="1:16" x14ac:dyDescent="0.2">
      <c r="A32" s="6">
        <v>29</v>
      </c>
      <c r="B32" s="13">
        <f t="shared" si="0"/>
        <v>42642</v>
      </c>
      <c r="C32" s="64" t="s">
        <v>44</v>
      </c>
      <c r="D32" s="65"/>
      <c r="E32" s="7">
        <v>29</v>
      </c>
      <c r="F32" s="14">
        <f t="shared" si="1"/>
        <v>42672</v>
      </c>
      <c r="G32" s="47"/>
      <c r="H32" s="48"/>
      <c r="I32" s="7">
        <v>29</v>
      </c>
      <c r="J32" s="14">
        <f t="shared" si="2"/>
        <v>42703</v>
      </c>
      <c r="K32" s="47" t="s">
        <v>51</v>
      </c>
      <c r="L32" s="48"/>
      <c r="M32" s="7">
        <v>29</v>
      </c>
      <c r="N32" s="14">
        <f t="shared" si="3"/>
        <v>42733</v>
      </c>
      <c r="O32" s="51"/>
      <c r="P32" s="52"/>
    </row>
    <row r="33" spans="1:16" x14ac:dyDescent="0.2">
      <c r="A33" s="6">
        <v>30</v>
      </c>
      <c r="B33" s="13">
        <f t="shared" si="0"/>
        <v>42643</v>
      </c>
      <c r="C33" s="49"/>
      <c r="D33" s="50"/>
      <c r="E33" s="7">
        <v>30</v>
      </c>
      <c r="F33" s="14">
        <f t="shared" si="1"/>
        <v>42673</v>
      </c>
      <c r="G33" s="51"/>
      <c r="H33" s="52"/>
      <c r="I33" s="7">
        <v>30</v>
      </c>
      <c r="J33" s="14">
        <f t="shared" si="2"/>
        <v>42704</v>
      </c>
      <c r="M33" s="7">
        <v>30</v>
      </c>
      <c r="N33" s="14">
        <f t="shared" si="3"/>
        <v>42734</v>
      </c>
      <c r="O33" s="51"/>
      <c r="P33" s="52"/>
    </row>
    <row r="34" spans="1:16" ht="13.5" thickBot="1" x14ac:dyDescent="0.25">
      <c r="A34" s="8"/>
      <c r="B34" s="5"/>
      <c r="C34" s="68"/>
      <c r="D34" s="69"/>
      <c r="E34" s="9">
        <v>31</v>
      </c>
      <c r="F34" s="15">
        <f t="shared" si="1"/>
        <v>42674</v>
      </c>
      <c r="G34" s="70"/>
      <c r="H34" s="71"/>
      <c r="I34" s="9"/>
      <c r="J34" s="3"/>
      <c r="K34" s="66"/>
      <c r="L34" s="67"/>
      <c r="M34" s="9">
        <v>31</v>
      </c>
      <c r="N34" s="15">
        <f t="shared" si="3"/>
        <v>42735</v>
      </c>
      <c r="O34" s="70"/>
      <c r="P34" s="71"/>
    </row>
    <row r="35" spans="1:16" x14ac:dyDescent="0.2">
      <c r="B35" s="16" t="s">
        <v>4</v>
      </c>
      <c r="D35" s="17" t="s">
        <v>5</v>
      </c>
    </row>
    <row r="36" spans="1:16" x14ac:dyDescent="0.2">
      <c r="D36" s="17" t="s">
        <v>6</v>
      </c>
      <c r="P36" s="45"/>
    </row>
    <row r="37" spans="1:16" x14ac:dyDescent="0.2"/>
    <row r="38" spans="1:16" x14ac:dyDescent="0.2"/>
    <row r="39" spans="1:16" hidden="1" x14ac:dyDescent="0.2"/>
    <row r="40" spans="1:16" hidden="1" x14ac:dyDescent="0.2"/>
    <row r="41" spans="1:16" hidden="1" x14ac:dyDescent="0.2">
      <c r="B41" s="28">
        <v>1</v>
      </c>
      <c r="C41" s="29">
        <f>IF(podaci!B3&lt;&gt;"",podaci!B3,"")</f>
        <v>42618</v>
      </c>
      <c r="D41" s="17" t="str">
        <f>IF(podaci!C3&lt;&gt;"",podaci!C3,"")</f>
        <v>Početak nastave</v>
      </c>
      <c r="H41" s="18">
        <f>IF(podaci!D3&lt;&gt;"",podaci!D3,"")</f>
        <v>42736</v>
      </c>
      <c r="I41" t="str">
        <f>IF(podaci!E3&lt;&gt;"",podaci!E3,"")</f>
        <v>Nova godina</v>
      </c>
    </row>
    <row r="42" spans="1:16" hidden="1" x14ac:dyDescent="0.2">
      <c r="B42" s="28">
        <v>2</v>
      </c>
      <c r="C42" s="29">
        <f>IF(podaci!B4&lt;&gt;"",podaci!B4,"")</f>
        <v>42727</v>
      </c>
      <c r="D42" s="17" t="str">
        <f>IF(podaci!C4&lt;&gt;"",podaci!C4,"")</f>
        <v>Kraj prvog polugodišta</v>
      </c>
      <c r="H42" s="18">
        <f>IF(podaci!D4&lt;&gt;"",podaci!D4,"")</f>
        <v>42741</v>
      </c>
      <c r="I42" t="str">
        <f>IF(podaci!E4&lt;&gt;"",podaci!E4,"")</f>
        <v>Sveta tri kralja</v>
      </c>
    </row>
    <row r="43" spans="1:16" hidden="1" x14ac:dyDescent="0.2">
      <c r="B43" s="28">
        <v>3</v>
      </c>
      <c r="C43" s="29">
        <f>IF(podaci!B5&lt;&gt;"",podaci!B5,"")</f>
        <v>42751</v>
      </c>
      <c r="D43" s="17" t="str">
        <f>IF(podaci!C5&lt;&gt;"",podaci!C5,"")</f>
        <v>Početak drugog polugodišta</v>
      </c>
      <c r="H43" s="18">
        <f>IF(podaci!D5&lt;&gt;"",podaci!D5,"")</f>
        <v>42841</v>
      </c>
      <c r="I43" t="str">
        <f>IF(podaci!E5&lt;&gt;"",podaci!E5,"")</f>
        <v>Uskrs</v>
      </c>
    </row>
    <row r="44" spans="1:16" hidden="1" x14ac:dyDescent="0.2">
      <c r="B44" s="28">
        <v>4</v>
      </c>
      <c r="C44" s="29">
        <f>IF(podaci!B6&lt;&gt;"",podaci!B6,"")</f>
        <v>42838</v>
      </c>
      <c r="D44" s="17" t="str">
        <f>IF(podaci!C6&lt;&gt;"",podaci!C6,"")</f>
        <v>Početak proljetnih praznika</v>
      </c>
      <c r="H44" s="18">
        <f>IF(podaci!D6&lt;&gt;"",podaci!D6,"")</f>
        <v>42842</v>
      </c>
      <c r="I44" t="str">
        <f>IF(podaci!E6&lt;&gt;"",podaci!E6,"")</f>
        <v>Uskršnji ponedjeljak</v>
      </c>
    </row>
    <row r="45" spans="1:16" hidden="1" x14ac:dyDescent="0.2">
      <c r="B45" s="28">
        <v>5</v>
      </c>
      <c r="C45" s="29">
        <f>IF(podaci!B7&lt;&gt;"",podaci!B7,"")</f>
        <v>42848</v>
      </c>
      <c r="D45" s="17" t="str">
        <f>IF(podaci!C7&lt;&gt;"",podaci!C7,"")</f>
        <v>Završetak proljetnih praznika</v>
      </c>
      <c r="H45" s="18">
        <f>IF(podaci!D7&lt;&gt;"",podaci!D7,"")</f>
        <v>42856</v>
      </c>
      <c r="I45" t="str">
        <f>IF(podaci!E7&lt;&gt;"",podaci!E7,"")</f>
        <v>Praznik rada</v>
      </c>
    </row>
    <row r="46" spans="1:16" hidden="1" x14ac:dyDescent="0.2">
      <c r="B46" s="28">
        <v>6</v>
      </c>
      <c r="C46" s="29">
        <f>IF(podaci!B8&lt;&gt;"",podaci!B8,"")</f>
        <v>42900</v>
      </c>
      <c r="D46" s="17" t="str">
        <f>IF(podaci!C8&lt;&gt;"",podaci!C8,"")</f>
        <v>Završetak nastave</v>
      </c>
      <c r="H46" s="18">
        <f>IF(podaci!D8&lt;&gt;"",podaci!D8,"")</f>
        <v>42908</v>
      </c>
      <c r="I46" t="str">
        <f>IF(podaci!E8&lt;&gt;"",podaci!E8,"")</f>
        <v>Dan antifašističke borbe</v>
      </c>
    </row>
    <row r="47" spans="1:16" hidden="1" x14ac:dyDescent="0.2">
      <c r="B47" s="28">
        <v>7</v>
      </c>
      <c r="C47" s="18"/>
      <c r="D47" s="17"/>
      <c r="H47" s="18">
        <f>IF(podaci!D9&lt;&gt;"",podaci!D9,"")</f>
        <v>42901</v>
      </c>
      <c r="I47" t="str">
        <f>IF(podaci!E9&lt;&gt;"",podaci!E9,"")</f>
        <v>Tijelovo</v>
      </c>
    </row>
    <row r="48" spans="1:16" hidden="1" x14ac:dyDescent="0.2">
      <c r="B48" s="28">
        <v>8</v>
      </c>
      <c r="C48" s="29"/>
      <c r="D48" s="17"/>
      <c r="H48" s="18">
        <f>IF(podaci!D10&lt;&gt;"",podaci!D10,"")</f>
        <v>42911</v>
      </c>
      <c r="I48" t="str">
        <f>IF(podaci!E10&lt;&gt;"",podaci!E10,"")</f>
        <v>Dan državnosti</v>
      </c>
    </row>
    <row r="49" spans="2:9" hidden="1" x14ac:dyDescent="0.2">
      <c r="B49" s="28">
        <v>9</v>
      </c>
      <c r="C49" s="29"/>
      <c r="D49" s="17"/>
      <c r="H49" s="18">
        <f>IF(podaci!D11&lt;&gt;"",podaci!D11,"")</f>
        <v>42952</v>
      </c>
      <c r="I49" t="str">
        <f>IF(podaci!E11&lt;&gt;"",podaci!E11,"")</f>
        <v>Dan domovinske zahvalnosti</v>
      </c>
    </row>
    <row r="50" spans="2:9" hidden="1" x14ac:dyDescent="0.2">
      <c r="B50" s="28">
        <v>10</v>
      </c>
      <c r="C50" s="29"/>
      <c r="D50" s="17"/>
      <c r="H50" s="18">
        <f>IF(podaci!D12&lt;&gt;"",podaci!D12,"")</f>
        <v>42962</v>
      </c>
      <c r="I50" t="str">
        <f>IF(podaci!E12&lt;&gt;"",podaci!E12,"")</f>
        <v>Velika Gospa</v>
      </c>
    </row>
    <row r="51" spans="2:9" hidden="1" x14ac:dyDescent="0.2">
      <c r="B51" s="28">
        <v>11</v>
      </c>
      <c r="C51" s="29" t="str">
        <f>IF(podaci!B13&lt;&gt;"",podaci!B13,"")</f>
        <v/>
      </c>
      <c r="D51" s="17" t="str">
        <f>IF(podaci!C13&lt;&gt;"",podaci!C13,"")</f>
        <v/>
      </c>
      <c r="H51" s="18">
        <f>IF(podaci!D13&lt;&gt;"",podaci!D13,"")</f>
        <v>42651</v>
      </c>
      <c r="I51" t="str">
        <f>IF(podaci!E13&lt;&gt;"",podaci!E13,"")</f>
        <v>Dan neovisnosti</v>
      </c>
    </row>
    <row r="52" spans="2:9" hidden="1" x14ac:dyDescent="0.2">
      <c r="B52" s="28">
        <v>12</v>
      </c>
      <c r="C52" s="29" t="str">
        <f>IF(podaci!B14&lt;&gt;"",podaci!B14,"")</f>
        <v/>
      </c>
      <c r="D52" s="17" t="str">
        <f>IF(podaci!C14&lt;&gt;"",podaci!C14,"")</f>
        <v/>
      </c>
      <c r="H52" s="18">
        <f>IF(podaci!D14&lt;&gt;"",podaci!D14,"")</f>
        <v>42675</v>
      </c>
      <c r="I52" t="str">
        <f>IF(podaci!E14&lt;&gt;"",podaci!E14,"")</f>
        <v>Dan svih svetih</v>
      </c>
    </row>
    <row r="53" spans="2:9" hidden="1" x14ac:dyDescent="0.2">
      <c r="B53" s="28">
        <v>13</v>
      </c>
      <c r="C53" s="29" t="str">
        <f>IF(podaci!B15&lt;&gt;"",podaci!B15,"")</f>
        <v/>
      </c>
      <c r="D53" s="17" t="str">
        <f>IF(podaci!C15&lt;&gt;"",podaci!C15,"")</f>
        <v/>
      </c>
      <c r="H53" s="18">
        <f>IF(podaci!D15&lt;&gt;"",podaci!D15,"")</f>
        <v>42729</v>
      </c>
      <c r="I53" t="str">
        <f>IF(podaci!E15&lt;&gt;"",podaci!E15,"")</f>
        <v>Božić</v>
      </c>
    </row>
    <row r="54" spans="2:9" hidden="1" x14ac:dyDescent="0.2">
      <c r="B54" s="28">
        <v>14</v>
      </c>
      <c r="C54" s="29" t="str">
        <f>IF(podaci!B16&lt;&gt;"",podaci!B16,"")</f>
        <v/>
      </c>
      <c r="D54" s="17" t="str">
        <f>IF(podaci!C16&lt;&gt;"",podaci!C16,"")</f>
        <v/>
      </c>
      <c r="H54" s="18">
        <f>IF(podaci!D16&lt;&gt;"",podaci!D16,"")</f>
        <v>42730</v>
      </c>
      <c r="I54" t="str">
        <f>IF(podaci!E16&lt;&gt;"",podaci!E16,"")</f>
        <v>Sveti Stjepan</v>
      </c>
    </row>
    <row r="55" spans="2:9" hidden="1" x14ac:dyDescent="0.2">
      <c r="B55" s="28">
        <v>15</v>
      </c>
      <c r="C55" s="29" t="str">
        <f>IF(podaci!B17&lt;&gt;"",podaci!B17,"")</f>
        <v/>
      </c>
      <c r="D55" s="17" t="str">
        <f>IF(podaci!C17&lt;&gt;"",podaci!C17,"")</f>
        <v/>
      </c>
      <c r="H55" s="18" t="str">
        <f>IF(podaci!D17&lt;&gt;"",podaci!D17,"")</f>
        <v/>
      </c>
      <c r="I55" t="str">
        <f>IF(podaci!E17&lt;&gt;"",podaci!E17,"")</f>
        <v/>
      </c>
    </row>
    <row r="56" spans="2:9" hidden="1" x14ac:dyDescent="0.2">
      <c r="B56" s="28">
        <v>16</v>
      </c>
      <c r="H56" s="29">
        <f>IF(podaci!B9&lt;&gt;"",podaci!B9,"")</f>
        <v>42674</v>
      </c>
      <c r="I56" t="str">
        <f>IF(podaci!C9&lt;&gt;"",podaci!C9,"")</f>
        <v>Nenastavni-sportski dan</v>
      </c>
    </row>
    <row r="57" spans="2:9" hidden="1" x14ac:dyDescent="0.2">
      <c r="B57" s="28">
        <v>17</v>
      </c>
      <c r="H57" s="29" t="str">
        <f>IF(podaci!B10&lt;&gt;"",podaci!B10,"")</f>
        <v/>
      </c>
      <c r="I57" t="str">
        <f>IF(podaci!C10&lt;&gt;"",podaci!C10,"")</f>
        <v>Nenastavni - Dan škole</v>
      </c>
    </row>
    <row r="58" spans="2:9" hidden="1" x14ac:dyDescent="0.2">
      <c r="B58" s="28">
        <v>18</v>
      </c>
      <c r="H58" s="29" t="str">
        <f>IF(podaci!B11&lt;&gt;"",podaci!B11,"")</f>
        <v/>
      </c>
      <c r="I58" t="str">
        <f>IF(podaci!C11&lt;&gt;"",podaci!C11,"")</f>
        <v>Terenska nastava</v>
      </c>
    </row>
    <row r="59" spans="2:9" hidden="1" x14ac:dyDescent="0.2">
      <c r="B59" s="28">
        <v>19</v>
      </c>
      <c r="H59" s="29" t="str">
        <f>IF(podaci!B12&lt;&gt;"",podaci!B12,"")</f>
        <v/>
      </c>
      <c r="I59" t="str">
        <f>IF(podaci!C12&lt;&gt;"",podaci!C12,"")</f>
        <v>Nenastavni dan</v>
      </c>
    </row>
    <row r="60" spans="2:9" hidden="1" x14ac:dyDescent="0.2">
      <c r="B60" s="28">
        <v>20</v>
      </c>
      <c r="H60" s="29" t="str">
        <f>IF(podaci!B13&lt;&gt;"",podaci!B13,"")</f>
        <v/>
      </c>
      <c r="I60" t="str">
        <f>IF(podaci!C13&lt;&gt;"",podaci!C13,"")</f>
        <v/>
      </c>
    </row>
    <row r="61" spans="2:9" hidden="1" x14ac:dyDescent="0.2">
      <c r="B61" s="28">
        <v>21</v>
      </c>
      <c r="H61" s="29" t="str">
        <f>IF(podaci!B14&lt;&gt;"",podaci!B14,"")</f>
        <v/>
      </c>
      <c r="I61" t="str">
        <f>IF(podaci!C14&lt;&gt;"",podaci!C14,"")</f>
        <v/>
      </c>
    </row>
    <row r="62" spans="2:9" hidden="1" x14ac:dyDescent="0.2">
      <c r="B62" s="28">
        <v>22</v>
      </c>
      <c r="H62" s="29" t="str">
        <f>IF(podaci!B15&lt;&gt;"",podaci!B15,"")</f>
        <v/>
      </c>
      <c r="I62" t="str">
        <f>IF(podaci!C15&lt;&gt;"",podaci!C15,"")</f>
        <v/>
      </c>
    </row>
    <row r="63" spans="2:9" hidden="1" x14ac:dyDescent="0.2">
      <c r="B63" s="28">
        <v>23</v>
      </c>
      <c r="H63" s="29" t="str">
        <f>IF(podaci!B16&lt;&gt;"",podaci!B16,"")</f>
        <v/>
      </c>
      <c r="I63" t="str">
        <f>IF(podaci!C16&lt;&gt;"",podaci!C16,"")</f>
        <v/>
      </c>
    </row>
    <row r="64" spans="2:9" hidden="1" x14ac:dyDescent="0.2">
      <c r="B64" s="28">
        <v>24</v>
      </c>
      <c r="H64" s="29" t="str">
        <f>IF(podaci!B17&lt;&gt;"",podaci!B17,"")</f>
        <v/>
      </c>
      <c r="I64" t="str">
        <f>IF(podaci!C17&lt;&gt;"",podaci!C17,"")</f>
        <v/>
      </c>
    </row>
  </sheetData>
  <mergeCells count="127">
    <mergeCell ref="B1:N1"/>
    <mergeCell ref="O26:P26"/>
    <mergeCell ref="O27:P27"/>
    <mergeCell ref="O28:P28"/>
    <mergeCell ref="O29:P29"/>
    <mergeCell ref="O30:P30"/>
    <mergeCell ref="O31:P31"/>
    <mergeCell ref="O21:P21"/>
    <mergeCell ref="O25:P25"/>
    <mergeCell ref="O32:P32"/>
    <mergeCell ref="O15:P15"/>
    <mergeCell ref="O16:P16"/>
    <mergeCell ref="O17:P17"/>
    <mergeCell ref="O18:P18"/>
    <mergeCell ref="O19:P19"/>
    <mergeCell ref="O33:P33"/>
    <mergeCell ref="O34:P34"/>
    <mergeCell ref="O9:P9"/>
    <mergeCell ref="O10:P10"/>
    <mergeCell ref="O11:P11"/>
    <mergeCell ref="O12:P12"/>
    <mergeCell ref="O13:P13"/>
    <mergeCell ref="O14:P14"/>
    <mergeCell ref="O22:P22"/>
    <mergeCell ref="O23:P23"/>
    <mergeCell ref="O24:P24"/>
    <mergeCell ref="M3:P3"/>
    <mergeCell ref="O5:P5"/>
    <mergeCell ref="O6:P6"/>
    <mergeCell ref="O7:P7"/>
    <mergeCell ref="K4:L4"/>
    <mergeCell ref="G4:H4"/>
    <mergeCell ref="O8:P8"/>
    <mergeCell ref="K5:L5"/>
    <mergeCell ref="K6:L6"/>
    <mergeCell ref="K7:L7"/>
    <mergeCell ref="K8:L8"/>
    <mergeCell ref="C18:D18"/>
    <mergeCell ref="C10:D10"/>
    <mergeCell ref="C11:D11"/>
    <mergeCell ref="C12:D12"/>
    <mergeCell ref="C13:D13"/>
    <mergeCell ref="C8:D8"/>
    <mergeCell ref="C9:D9"/>
    <mergeCell ref="C16:D16"/>
    <mergeCell ref="C17:D17"/>
    <mergeCell ref="C19:D19"/>
    <mergeCell ref="C20:D20"/>
    <mergeCell ref="C21:D21"/>
    <mergeCell ref="C31:D31"/>
    <mergeCell ref="C30:D30"/>
    <mergeCell ref="G5:H5"/>
    <mergeCell ref="G6:H6"/>
    <mergeCell ref="G7:H7"/>
    <mergeCell ref="G8:H8"/>
    <mergeCell ref="G9:H9"/>
    <mergeCell ref="G15:H15"/>
    <mergeCell ref="G16:H16"/>
    <mergeCell ref="G20:H20"/>
    <mergeCell ref="G21:H21"/>
    <mergeCell ref="G18:H18"/>
    <mergeCell ref="G10:H10"/>
    <mergeCell ref="C26:D26"/>
    <mergeCell ref="C27:D27"/>
    <mergeCell ref="C28:D28"/>
    <mergeCell ref="C29:D29"/>
    <mergeCell ref="C22:D22"/>
    <mergeCell ref="C23:D23"/>
    <mergeCell ref="C24:D24"/>
    <mergeCell ref="C25:D25"/>
    <mergeCell ref="C34:D34"/>
    <mergeCell ref="G33:H33"/>
    <mergeCell ref="G34:H34"/>
    <mergeCell ref="G27:H27"/>
    <mergeCell ref="G28:H28"/>
    <mergeCell ref="G24:H24"/>
    <mergeCell ref="G25:H25"/>
    <mergeCell ref="G26:H26"/>
    <mergeCell ref="G32:H32"/>
    <mergeCell ref="C32:D32"/>
    <mergeCell ref="K23:L23"/>
    <mergeCell ref="G31:H31"/>
    <mergeCell ref="O4:P4"/>
    <mergeCell ref="K34:L34"/>
    <mergeCell ref="K29:L29"/>
    <mergeCell ref="K30:L30"/>
    <mergeCell ref="K31:L31"/>
    <mergeCell ref="K22:L22"/>
    <mergeCell ref="K9:L9"/>
    <mergeCell ref="K12:L12"/>
    <mergeCell ref="K20:L20"/>
    <mergeCell ref="K16:L16"/>
    <mergeCell ref="K17:L17"/>
    <mergeCell ref="K18:L18"/>
    <mergeCell ref="K19:L19"/>
    <mergeCell ref="G11:H11"/>
    <mergeCell ref="G12:H12"/>
    <mergeCell ref="G13:H13"/>
    <mergeCell ref="G14:H14"/>
    <mergeCell ref="G19:H19"/>
    <mergeCell ref="G17:H17"/>
    <mergeCell ref="G22:H22"/>
    <mergeCell ref="G23:H23"/>
    <mergeCell ref="O20:P20"/>
    <mergeCell ref="K13:L13"/>
    <mergeCell ref="K14:L14"/>
    <mergeCell ref="K15:L15"/>
    <mergeCell ref="A3:D3"/>
    <mergeCell ref="E3:H3"/>
    <mergeCell ref="I3:L3"/>
    <mergeCell ref="K10:L10"/>
    <mergeCell ref="K11:L11"/>
    <mergeCell ref="C14:D14"/>
    <mergeCell ref="C15:D15"/>
    <mergeCell ref="C4:D4"/>
    <mergeCell ref="C5:D5"/>
    <mergeCell ref="C6:D6"/>
    <mergeCell ref="C7:D7"/>
    <mergeCell ref="K32:L32"/>
    <mergeCell ref="C33:D33"/>
    <mergeCell ref="K24:L24"/>
    <mergeCell ref="K25:L25"/>
    <mergeCell ref="K26:L26"/>
    <mergeCell ref="K27:L27"/>
    <mergeCell ref="K28:L28"/>
    <mergeCell ref="G29:H29"/>
    <mergeCell ref="G30:H30"/>
  </mergeCells>
  <phoneticPr fontId="0" type="noConversion"/>
  <conditionalFormatting sqref="E8:H34 E4:H4">
    <cfRule type="expression" dxfId="56" priority="9" stopIfTrue="1">
      <formula>WEEKDAY($F4:$F34,2)=6</formula>
    </cfRule>
    <cfRule type="expression" dxfId="55" priority="11" stopIfTrue="1">
      <formula>WEEKDAY($F4:$F34,2)=7</formula>
    </cfRule>
    <cfRule type="expression" dxfId="54" priority="24" stopIfTrue="1">
      <formula>MATCH($F4,datumi,0)</formula>
    </cfRule>
  </conditionalFormatting>
  <conditionalFormatting sqref="A8:D33 A4:D4">
    <cfRule type="expression" dxfId="53" priority="4" stopIfTrue="1">
      <formula>WEEKDAY($B4:$B34,2)=6</formula>
    </cfRule>
    <cfRule type="expression" dxfId="52" priority="10" stopIfTrue="1">
      <formula>WEEKDAY($B4:$B34,2)=7</formula>
    </cfRule>
    <cfRule type="expression" dxfId="51" priority="16" stopIfTrue="1">
      <formula>OR(AND(YEAR($B4)=YEAR($C$41),$B4&lt;$C$41),IF(ISERROR(MATCH($B4,datumi,0)),0,1))</formula>
    </cfRule>
  </conditionalFormatting>
  <conditionalFormatting sqref="I4:L4 I33:J33 I29:L32 I28:J28 I8:L20 I22:L27 I21:J21">
    <cfRule type="expression" dxfId="50" priority="6" stopIfTrue="1">
      <formula>WEEKDAY($J4:$J34,2)=6</formula>
    </cfRule>
    <cfRule type="expression" dxfId="49" priority="12" stopIfTrue="1">
      <formula>WEEKDAY($J4:$J34,2)=7</formula>
    </cfRule>
    <cfRule type="expression" dxfId="48" priority="19" stopIfTrue="1">
      <formula>MATCH($J4,datumi,0)</formula>
    </cfRule>
  </conditionalFormatting>
  <conditionalFormatting sqref="M5:P34 M4:N4">
    <cfRule type="expression" dxfId="47" priority="5" stopIfTrue="1">
      <formula>WEEKDAY($N4:$N34,2)=6</formula>
    </cfRule>
    <cfRule type="expression" dxfId="46" priority="13" stopIfTrue="1">
      <formula>WEEKDAY($N4:$N34,2)=7</formula>
    </cfRule>
    <cfRule type="expression" dxfId="45" priority="14" stopIfTrue="1">
      <formula>OR(AND(YEAR($N4)=YEAR($C$42),$N4&gt;$C$42),IF(ISERROR(MATCH($N4,datumi,0)),0,1))</formula>
    </cfRule>
  </conditionalFormatting>
  <conditionalFormatting sqref="E5:H7">
    <cfRule type="expression" dxfId="44" priority="31" stopIfTrue="1">
      <formula>WEEKDAY($F5:$F34,2)=6</formula>
    </cfRule>
    <cfRule type="expression" dxfId="43" priority="32" stopIfTrue="1">
      <formula>WEEKDAY($F5:$F34,2)=7</formula>
    </cfRule>
    <cfRule type="expression" dxfId="42" priority="33" stopIfTrue="1">
      <formula>MATCH($F5,datumi,0)</formula>
    </cfRule>
  </conditionalFormatting>
  <conditionalFormatting sqref="A5:D7">
    <cfRule type="expression" dxfId="41" priority="40" stopIfTrue="1">
      <formula>WEEKDAY($B5:$B34,2)=6</formula>
    </cfRule>
    <cfRule type="expression" dxfId="40" priority="41" stopIfTrue="1">
      <formula>WEEKDAY($B5:$B34,2)=7</formula>
    </cfRule>
    <cfRule type="expression" dxfId="39" priority="42" stopIfTrue="1">
      <formula>OR(AND(YEAR($B5)=YEAR($C$41),$B5&lt;$C$41),IF(ISERROR(MATCH($B5,datumi,0)),0,1))</formula>
    </cfRule>
  </conditionalFormatting>
  <conditionalFormatting sqref="I5:L7">
    <cfRule type="expression" dxfId="38" priority="49" stopIfTrue="1">
      <formula>WEEKDAY($J5:$J34,2)=6</formula>
    </cfRule>
    <cfRule type="expression" dxfId="37" priority="50" stopIfTrue="1">
      <formula>WEEKDAY($J5:$J34,2)=7</formula>
    </cfRule>
    <cfRule type="expression" dxfId="36" priority="51" stopIfTrue="1">
      <formula>MATCH($J5,datumi,0)</formula>
    </cfRule>
  </conditionalFormatting>
  <conditionalFormatting sqref="O4:P4">
    <cfRule type="expression" dxfId="35" priority="67" stopIfTrue="1">
      <formula>WEEKDAY($J33:$J63,2)=6</formula>
    </cfRule>
    <cfRule type="expression" dxfId="34" priority="68" stopIfTrue="1">
      <formula>WEEKDAY($J33:$J63,2)=7</formula>
    </cfRule>
    <cfRule type="expression" dxfId="33" priority="69" stopIfTrue="1">
      <formula>MATCH($J33,datumi,0)</formula>
    </cfRule>
  </conditionalFormatting>
  <conditionalFormatting sqref="K28:L28">
    <cfRule type="expression" dxfId="32" priority="73" stopIfTrue="1">
      <formula>WEEKDAY($J21:$J51,2)=6</formula>
    </cfRule>
    <cfRule type="expression" dxfId="31" priority="74" stopIfTrue="1">
      <formula>WEEKDAY($J21:$J51,2)=7</formula>
    </cfRule>
    <cfRule type="expression" dxfId="30" priority="75" stopIfTrue="1">
      <formula>MATCH($J21,datumi,0)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orientation="landscape" horizontalDpi="4294967293" r:id="rId1"/>
  <headerFooter alignWithMargins="0">
    <oddHeader>&amp;L&amp;"Arial,Podebljano kurziv"&amp;12OŠ Ivana Gorana Kovačića Vrbovsko</oddHeader>
    <oddFooter>&amp;Rprogram: av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4"/>
  <sheetViews>
    <sheetView showGridLines="0" tabSelected="1" zoomScaleNormal="100" workbookViewId="0">
      <selection activeCell="S33" sqref="S33:T33"/>
    </sheetView>
  </sheetViews>
  <sheetFormatPr defaultColWidth="0" defaultRowHeight="12.75" zeroHeight="1" x14ac:dyDescent="0.2"/>
  <cols>
    <col min="1" max="1" width="3.7109375" style="1" customWidth="1"/>
    <col min="2" max="2" width="4.7109375" style="2" customWidth="1"/>
    <col min="3" max="4" width="7.140625" customWidth="1"/>
    <col min="5" max="5" width="3.7109375" customWidth="1"/>
    <col min="6" max="6" width="4.7109375" customWidth="1"/>
    <col min="7" max="8" width="7.140625" customWidth="1"/>
    <col min="9" max="9" width="3.7109375" customWidth="1"/>
    <col min="10" max="10" width="4.7109375" customWidth="1"/>
    <col min="11" max="12" width="7.140625" customWidth="1"/>
    <col min="13" max="13" width="3.7109375" customWidth="1"/>
    <col min="14" max="14" width="4.7109375" customWidth="1"/>
    <col min="15" max="16" width="7.140625" customWidth="1"/>
    <col min="17" max="17" width="3.7109375" customWidth="1"/>
    <col min="18" max="18" width="4.7109375" customWidth="1"/>
    <col min="19" max="20" width="7.140625" customWidth="1"/>
    <col min="21" max="21" width="3.7109375" customWidth="1"/>
    <col min="22" max="22" width="4.7109375" customWidth="1"/>
    <col min="23" max="24" width="7.140625" customWidth="1"/>
    <col min="25" max="25" width="9.140625" customWidth="1"/>
  </cols>
  <sheetData>
    <row r="1" spans="1:24" ht="15.75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10" t="str">
        <f>U1-1&amp;"./"</f>
        <v>2016./</v>
      </c>
      <c r="U1" s="81">
        <f>podaci!G1</f>
        <v>2017</v>
      </c>
      <c r="V1" s="81"/>
    </row>
    <row r="2" spans="1:24" ht="16.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4" ht="15" customHeight="1" thickBot="1" x14ac:dyDescent="0.25">
      <c r="A3" s="54" t="s">
        <v>31</v>
      </c>
      <c r="B3" s="55"/>
      <c r="C3" s="56"/>
      <c r="D3" s="57"/>
      <c r="E3" s="58" t="s">
        <v>32</v>
      </c>
      <c r="F3" s="59"/>
      <c r="G3" s="59"/>
      <c r="H3" s="60"/>
      <c r="I3" s="58" t="s">
        <v>33</v>
      </c>
      <c r="J3" s="59"/>
      <c r="K3" s="59"/>
      <c r="L3" s="60"/>
      <c r="M3" s="58" t="s">
        <v>34</v>
      </c>
      <c r="N3" s="59"/>
      <c r="O3" s="59"/>
      <c r="P3" s="60"/>
      <c r="Q3" s="58" t="s">
        <v>35</v>
      </c>
      <c r="R3" s="59"/>
      <c r="S3" s="59"/>
      <c r="T3" s="60"/>
      <c r="U3" s="58" t="s">
        <v>36</v>
      </c>
      <c r="V3" s="59"/>
      <c r="W3" s="59"/>
      <c r="X3" s="60"/>
    </row>
    <row r="4" spans="1:24" x14ac:dyDescent="0.2">
      <c r="A4" s="6">
        <v>1</v>
      </c>
      <c r="B4" s="13">
        <f>DATE(podaci!G$1,1,A4)</f>
        <v>42736</v>
      </c>
      <c r="C4" s="75"/>
      <c r="D4" s="76"/>
      <c r="E4" s="7">
        <v>1</v>
      </c>
      <c r="F4" s="14">
        <f>DATE(podaci!G$1,2,E4)</f>
        <v>42767</v>
      </c>
      <c r="I4" s="7">
        <v>1</v>
      </c>
      <c r="J4" s="14">
        <f>DATE(podaci!G$1,3,I4)</f>
        <v>42795</v>
      </c>
      <c r="K4" s="82"/>
      <c r="L4" s="83"/>
      <c r="M4" s="7">
        <v>1</v>
      </c>
      <c r="N4" s="14">
        <f>DATE(podaci!G$1,4,M4)</f>
        <v>42826</v>
      </c>
      <c r="O4" s="77"/>
      <c r="P4" s="78"/>
      <c r="Q4" s="7">
        <v>1</v>
      </c>
      <c r="R4" s="14">
        <f>DATE(podaci!G$1,5,Q4)</f>
        <v>42856</v>
      </c>
      <c r="S4" s="77"/>
      <c r="T4" s="78"/>
      <c r="U4" s="7">
        <v>1</v>
      </c>
      <c r="V4" s="14">
        <f>DATE(podaci!G$1,6,U4)</f>
        <v>42887</v>
      </c>
      <c r="W4" s="82" t="s">
        <v>47</v>
      </c>
      <c r="X4" s="83"/>
    </row>
    <row r="5" spans="1:24" x14ac:dyDescent="0.2">
      <c r="A5" s="6">
        <v>2</v>
      </c>
      <c r="B5" s="13">
        <f>DATE(podaci!G$1,1,A5)</f>
        <v>42737</v>
      </c>
      <c r="C5" s="49"/>
      <c r="D5" s="50"/>
      <c r="E5" s="7">
        <v>2</v>
      </c>
      <c r="F5" s="14">
        <f>DATE(podaci!G$1,2,E5)</f>
        <v>42768</v>
      </c>
      <c r="G5" s="51"/>
      <c r="H5" s="52"/>
      <c r="I5" s="7">
        <v>2</v>
      </c>
      <c r="J5" s="14">
        <f>DATE(podaci!G$1,3,I5)</f>
        <v>42796</v>
      </c>
      <c r="K5" s="47"/>
      <c r="L5" s="48"/>
      <c r="M5" s="7">
        <v>2</v>
      </c>
      <c r="N5" s="14">
        <f>DATE(podaci!G$1,4,M5)</f>
        <v>42827</v>
      </c>
      <c r="O5" s="51"/>
      <c r="P5" s="52"/>
      <c r="Q5" s="7">
        <v>2</v>
      </c>
      <c r="R5" s="14">
        <f>DATE(podaci!G$1,5,Q5)</f>
        <v>42857</v>
      </c>
      <c r="S5" s="51"/>
      <c r="T5" s="52"/>
      <c r="U5" s="7">
        <v>2</v>
      </c>
      <c r="V5" s="14">
        <f>DATE(podaci!G$1,6,U5)</f>
        <v>42888</v>
      </c>
      <c r="W5" s="51"/>
      <c r="X5" s="52"/>
    </row>
    <row r="6" spans="1:24" x14ac:dyDescent="0.2">
      <c r="A6" s="6">
        <v>3</v>
      </c>
      <c r="B6" s="13">
        <f>DATE(podaci!G$1,1,A6)</f>
        <v>42738</v>
      </c>
      <c r="C6" s="49"/>
      <c r="D6" s="50"/>
      <c r="E6" s="7">
        <v>3</v>
      </c>
      <c r="F6" s="14">
        <f>DATE(podaci!G$1,2,E6)</f>
        <v>42769</v>
      </c>
      <c r="G6" s="51"/>
      <c r="H6" s="52"/>
      <c r="I6" s="7">
        <v>3</v>
      </c>
      <c r="J6" s="14">
        <f>DATE(podaci!G$1,3,I6)</f>
        <v>42797</v>
      </c>
      <c r="K6" s="51"/>
      <c r="L6" s="52"/>
      <c r="M6" s="7">
        <v>3</v>
      </c>
      <c r="N6" s="14">
        <f>DATE(podaci!G$1,4,M6)</f>
        <v>42828</v>
      </c>
      <c r="O6" s="53" t="s">
        <v>47</v>
      </c>
      <c r="P6" s="52"/>
      <c r="Q6" s="7">
        <v>3</v>
      </c>
      <c r="R6" s="14">
        <f>DATE(podaci!G$1,5,Q6)</f>
        <v>42858</v>
      </c>
      <c r="S6" s="51"/>
      <c r="T6" s="52"/>
      <c r="U6" s="7">
        <v>3</v>
      </c>
      <c r="V6" s="14">
        <f>DATE(podaci!G$1,6,U6)</f>
        <v>42889</v>
      </c>
      <c r="W6" s="51"/>
      <c r="X6" s="52"/>
    </row>
    <row r="7" spans="1:24" x14ac:dyDescent="0.2">
      <c r="A7" s="6">
        <v>4</v>
      </c>
      <c r="B7" s="13">
        <f>DATE(podaci!G$1,1,A7)</f>
        <v>42739</v>
      </c>
      <c r="C7" s="49"/>
      <c r="D7" s="50"/>
      <c r="E7" s="7">
        <v>4</v>
      </c>
      <c r="F7" s="14">
        <f>DATE(podaci!G$1,2,E7)</f>
        <v>42770</v>
      </c>
      <c r="G7" s="51"/>
      <c r="H7" s="52"/>
      <c r="I7" s="7">
        <v>4</v>
      </c>
      <c r="J7" s="14">
        <f>DATE(podaci!G$1,3,I7)</f>
        <v>42798</v>
      </c>
      <c r="K7" s="51"/>
      <c r="L7" s="52"/>
      <c r="M7" s="7">
        <v>4</v>
      </c>
      <c r="N7" s="14">
        <f>DATE(podaci!G$1,4,M7)</f>
        <v>42829</v>
      </c>
      <c r="O7" s="53" t="s">
        <v>57</v>
      </c>
      <c r="P7" s="52"/>
      <c r="Q7" s="7">
        <v>4</v>
      </c>
      <c r="R7" s="14">
        <f>DATE(podaci!G$1,5,Q7)</f>
        <v>42859</v>
      </c>
      <c r="S7" s="53" t="s">
        <v>47</v>
      </c>
      <c r="T7" s="52"/>
      <c r="U7" s="7">
        <v>4</v>
      </c>
      <c r="V7" s="14">
        <f>DATE(podaci!G$1,6,U7)</f>
        <v>42890</v>
      </c>
      <c r="W7" s="51"/>
      <c r="X7" s="52"/>
    </row>
    <row r="8" spans="1:24" x14ac:dyDescent="0.2">
      <c r="A8" s="6">
        <v>5</v>
      </c>
      <c r="B8" s="13">
        <f>DATE(podaci!G$1,1,A8)</f>
        <v>42740</v>
      </c>
      <c r="C8" s="49"/>
      <c r="D8" s="50"/>
      <c r="E8" s="7">
        <v>5</v>
      </c>
      <c r="F8" s="14">
        <f>DATE(podaci!G$1,2,E8)</f>
        <v>42771</v>
      </c>
      <c r="G8" s="51"/>
      <c r="H8" s="52"/>
      <c r="I8" s="7">
        <v>5</v>
      </c>
      <c r="J8" s="14">
        <f>DATE(podaci!G$1,3,I8)</f>
        <v>42799</v>
      </c>
      <c r="K8" s="49"/>
      <c r="L8" s="50"/>
      <c r="M8" s="7">
        <v>5</v>
      </c>
      <c r="N8" s="14">
        <f>DATE(podaci!G$1,4,M8)</f>
        <v>42830</v>
      </c>
      <c r="O8" s="64" t="s">
        <v>58</v>
      </c>
      <c r="P8" s="65"/>
      <c r="Q8" s="7">
        <v>5</v>
      </c>
      <c r="R8" s="14">
        <f>DATE(podaci!G$1,5,Q8)</f>
        <v>42860</v>
      </c>
      <c r="S8" s="72" t="s">
        <v>45</v>
      </c>
      <c r="T8" s="50"/>
      <c r="U8" s="7">
        <v>5</v>
      </c>
      <c r="V8" s="14">
        <f>DATE(podaci!G$1,6,U8)</f>
        <v>42891</v>
      </c>
      <c r="W8" s="64" t="s">
        <v>57</v>
      </c>
      <c r="X8" s="65"/>
    </row>
    <row r="9" spans="1:24" x14ac:dyDescent="0.2">
      <c r="A9" s="6">
        <v>6</v>
      </c>
      <c r="B9" s="13">
        <f>DATE(podaci!G$1,1,A9)</f>
        <v>42741</v>
      </c>
      <c r="C9" s="49"/>
      <c r="D9" s="50"/>
      <c r="E9" s="7">
        <v>6</v>
      </c>
      <c r="F9" s="14">
        <f>DATE(podaci!G$1,2,E9)</f>
        <v>42772</v>
      </c>
      <c r="G9" s="47"/>
      <c r="H9" s="48"/>
      <c r="I9" s="7">
        <v>6</v>
      </c>
      <c r="J9" s="14">
        <f>DATE(podaci!G$1,3,I9)</f>
        <v>42800</v>
      </c>
      <c r="K9" s="51"/>
      <c r="L9" s="52"/>
      <c r="M9" s="7">
        <v>6</v>
      </c>
      <c r="N9" s="14">
        <f>DATE(podaci!G$1,4,M9)</f>
        <v>42831</v>
      </c>
      <c r="O9" s="51"/>
      <c r="P9" s="52"/>
      <c r="Q9" s="7">
        <v>6</v>
      </c>
      <c r="R9" s="14">
        <f>DATE(podaci!G$1,5,Q9)</f>
        <v>42861</v>
      </c>
      <c r="S9" s="51"/>
      <c r="T9" s="52"/>
      <c r="U9" s="7">
        <v>6</v>
      </c>
      <c r="V9" s="14">
        <f>DATE(podaci!G$1,6,U9)</f>
        <v>42892</v>
      </c>
      <c r="W9" s="51"/>
      <c r="X9" s="52"/>
    </row>
    <row r="10" spans="1:24" x14ac:dyDescent="0.2">
      <c r="A10" s="6">
        <v>7</v>
      </c>
      <c r="B10" s="13">
        <f>DATE(podaci!G$1,1,A10)</f>
        <v>42742</v>
      </c>
      <c r="C10" s="49"/>
      <c r="D10" s="50"/>
      <c r="E10" s="7">
        <v>7</v>
      </c>
      <c r="F10" s="14">
        <f>DATE(podaci!G$1,2,E10)</f>
        <v>42773</v>
      </c>
      <c r="G10" s="49"/>
      <c r="H10" s="50"/>
      <c r="I10" s="7">
        <v>7</v>
      </c>
      <c r="J10" s="14">
        <f>DATE(podaci!G$1,3,I10)</f>
        <v>42801</v>
      </c>
      <c r="K10" s="51"/>
      <c r="L10" s="52"/>
      <c r="M10" s="7">
        <v>7</v>
      </c>
      <c r="N10" s="14">
        <f>DATE(podaci!G$1,4,M10)</f>
        <v>42832</v>
      </c>
      <c r="O10" s="53"/>
      <c r="P10" s="52"/>
      <c r="Q10" s="7">
        <v>7</v>
      </c>
      <c r="R10" s="14">
        <f>DATE(podaci!G$1,5,Q10)</f>
        <v>42862</v>
      </c>
      <c r="S10" s="51"/>
      <c r="T10" s="52"/>
      <c r="U10" s="7">
        <v>7</v>
      </c>
      <c r="V10" s="14">
        <f>DATE(podaci!G$1,6,U10)</f>
        <v>42893</v>
      </c>
      <c r="W10" s="51"/>
      <c r="X10" s="52"/>
    </row>
    <row r="11" spans="1:24" x14ac:dyDescent="0.2">
      <c r="A11" s="6">
        <v>8</v>
      </c>
      <c r="B11" s="13">
        <f>DATE(podaci!G$1,1,A11)</f>
        <v>42743</v>
      </c>
      <c r="C11" s="49"/>
      <c r="D11" s="50"/>
      <c r="E11" s="7">
        <v>8</v>
      </c>
      <c r="F11" s="14">
        <f>DATE(podaci!G$1,2,E11)</f>
        <v>42774</v>
      </c>
      <c r="G11" s="51"/>
      <c r="H11" s="52"/>
      <c r="I11" s="7">
        <v>8</v>
      </c>
      <c r="J11" s="14">
        <f>DATE(podaci!G$1,3,I11)</f>
        <v>42802</v>
      </c>
      <c r="K11" s="51"/>
      <c r="L11" s="52"/>
      <c r="M11" s="7">
        <v>8</v>
      </c>
      <c r="N11" s="14">
        <f>DATE(podaci!G$1,4,M11)</f>
        <v>42833</v>
      </c>
      <c r="O11" s="51"/>
      <c r="P11" s="52"/>
      <c r="Q11" s="7">
        <v>8</v>
      </c>
      <c r="R11" s="14">
        <f>DATE(podaci!G$1,5,Q11)</f>
        <v>42863</v>
      </c>
      <c r="S11" s="51"/>
      <c r="T11" s="52"/>
      <c r="U11" s="7">
        <v>8</v>
      </c>
      <c r="V11" s="14">
        <f>DATE(podaci!G$1,6,U11)</f>
        <v>42894</v>
      </c>
      <c r="W11" s="51"/>
      <c r="X11" s="52"/>
    </row>
    <row r="12" spans="1:24" x14ac:dyDescent="0.2">
      <c r="A12" s="6">
        <v>9</v>
      </c>
      <c r="B12" s="13">
        <f>DATE(podaci!G$1,1,A12)</f>
        <v>42744</v>
      </c>
      <c r="C12" s="62"/>
      <c r="D12" s="63"/>
      <c r="E12" s="7">
        <v>9</v>
      </c>
      <c r="F12" s="14">
        <f>DATE(podaci!G$1,2,E12)</f>
        <v>42775</v>
      </c>
      <c r="G12" s="53" t="s">
        <v>54</v>
      </c>
      <c r="H12" s="52"/>
      <c r="I12" s="7">
        <v>9</v>
      </c>
      <c r="J12" s="14">
        <f>DATE(podaci!G$1,3,I12)</f>
        <v>42803</v>
      </c>
      <c r="K12" s="51"/>
      <c r="L12" s="52"/>
      <c r="M12" s="7">
        <v>9</v>
      </c>
      <c r="N12" s="14">
        <f>DATE(podaci!G$1,4,M12)</f>
        <v>42834</v>
      </c>
      <c r="O12" s="51"/>
      <c r="P12" s="52"/>
      <c r="Q12" s="7">
        <v>9</v>
      </c>
      <c r="R12" s="14">
        <f>DATE(podaci!G$1,5,Q12)</f>
        <v>42864</v>
      </c>
      <c r="S12" s="53" t="s">
        <v>51</v>
      </c>
      <c r="T12" s="52"/>
      <c r="U12" s="7">
        <v>9</v>
      </c>
      <c r="V12" s="14">
        <f>DATE(podaci!G$1,6,U12)</f>
        <v>42895</v>
      </c>
      <c r="W12" s="51"/>
      <c r="X12" s="52"/>
    </row>
    <row r="13" spans="1:24" x14ac:dyDescent="0.2">
      <c r="A13" s="6">
        <v>10</v>
      </c>
      <c r="B13" s="13">
        <f>DATE(podaci!G$1,1,A13)</f>
        <v>42745</v>
      </c>
      <c r="C13" s="49"/>
      <c r="D13" s="50"/>
      <c r="E13" s="7">
        <v>10</v>
      </c>
      <c r="F13" s="14">
        <f>DATE(podaci!G$1,2,E13)</f>
        <v>42776</v>
      </c>
      <c r="G13" s="51"/>
      <c r="H13" s="52"/>
      <c r="I13" s="7">
        <v>10</v>
      </c>
      <c r="J13" s="14">
        <f>DATE(podaci!G$1,3,I13)</f>
        <v>42804</v>
      </c>
      <c r="K13" s="51"/>
      <c r="L13" s="52"/>
      <c r="M13" s="7">
        <v>10</v>
      </c>
      <c r="N13" s="14">
        <f>DATE(podaci!G$1,4,M13)</f>
        <v>42835</v>
      </c>
      <c r="O13" s="53" t="s">
        <v>45</v>
      </c>
      <c r="P13" s="52"/>
      <c r="Q13" s="7">
        <v>10</v>
      </c>
      <c r="R13" s="14">
        <f>DATE(podaci!G$1,5,Q13)</f>
        <v>42865</v>
      </c>
      <c r="S13" s="51"/>
      <c r="T13" s="52"/>
      <c r="U13" s="7">
        <v>10</v>
      </c>
      <c r="V13" s="14">
        <f>DATE(podaci!G$1,6,U13)</f>
        <v>42896</v>
      </c>
      <c r="W13" s="51"/>
      <c r="X13" s="52"/>
    </row>
    <row r="14" spans="1:24" x14ac:dyDescent="0.2">
      <c r="A14" s="6">
        <v>11</v>
      </c>
      <c r="B14" s="13">
        <f>DATE(podaci!G$1,1,A14)</f>
        <v>42746</v>
      </c>
      <c r="C14" s="62"/>
      <c r="D14" s="63"/>
      <c r="E14" s="7">
        <v>11</v>
      </c>
      <c r="F14" s="14">
        <f>DATE(podaci!G$1,2,E14)</f>
        <v>42777</v>
      </c>
      <c r="G14" s="51"/>
      <c r="H14" s="52"/>
      <c r="I14" s="7">
        <v>11</v>
      </c>
      <c r="J14" s="14">
        <f>DATE(podaci!G$1,3,I14)</f>
        <v>42805</v>
      </c>
      <c r="K14" s="51"/>
      <c r="L14" s="52"/>
      <c r="M14" s="7">
        <v>11</v>
      </c>
      <c r="N14" s="14">
        <f>DATE(podaci!G$1,4,M14)</f>
        <v>42836</v>
      </c>
      <c r="O14" s="51"/>
      <c r="P14" s="52"/>
      <c r="Q14" s="7">
        <v>11</v>
      </c>
      <c r="R14" s="14">
        <f>DATE(podaci!G$1,5,Q14)</f>
        <v>42866</v>
      </c>
      <c r="S14" s="53" t="s">
        <v>54</v>
      </c>
      <c r="T14" s="52"/>
      <c r="U14" s="7">
        <v>11</v>
      </c>
      <c r="V14" s="14">
        <f>DATE(podaci!G$1,6,U14)</f>
        <v>42897</v>
      </c>
      <c r="W14" s="51"/>
      <c r="X14" s="52"/>
    </row>
    <row r="15" spans="1:24" x14ac:dyDescent="0.2">
      <c r="A15" s="6">
        <v>12</v>
      </c>
      <c r="B15" s="13">
        <f>DATE(podaci!G$1,1,A15)</f>
        <v>42747</v>
      </c>
      <c r="C15" s="49"/>
      <c r="D15" s="50"/>
      <c r="E15" s="7">
        <v>12</v>
      </c>
      <c r="F15" s="14">
        <f>DATE(podaci!G$1,2,E15)</f>
        <v>42778</v>
      </c>
      <c r="G15" s="51"/>
      <c r="H15" s="52"/>
      <c r="I15" s="7">
        <v>12</v>
      </c>
      <c r="J15" s="14">
        <f>DATE(podaci!G$1,3,I15)</f>
        <v>42806</v>
      </c>
      <c r="K15" s="49"/>
      <c r="L15" s="50"/>
      <c r="M15" s="7">
        <v>12</v>
      </c>
      <c r="N15" s="14">
        <f>DATE(podaci!G$1,4,M15)</f>
        <v>42837</v>
      </c>
      <c r="O15" s="49"/>
      <c r="P15" s="50"/>
      <c r="Q15" s="7">
        <v>12</v>
      </c>
      <c r="R15" s="14">
        <f>DATE(podaci!G$1,5,Q15)</f>
        <v>42867</v>
      </c>
      <c r="S15" s="72" t="s">
        <v>45</v>
      </c>
      <c r="T15" s="50"/>
      <c r="U15" s="7">
        <v>12</v>
      </c>
      <c r="V15" s="14">
        <f>DATE(podaci!G$1,6,U15)</f>
        <v>42898</v>
      </c>
      <c r="W15" s="49"/>
      <c r="X15" s="50"/>
    </row>
    <row r="16" spans="1:24" x14ac:dyDescent="0.2">
      <c r="A16" s="6">
        <v>13</v>
      </c>
      <c r="B16" s="13">
        <f>DATE(podaci!G$1,1,A16)</f>
        <v>42748</v>
      </c>
      <c r="C16" s="49"/>
      <c r="D16" s="50"/>
      <c r="E16" s="7">
        <v>13</v>
      </c>
      <c r="F16" s="14">
        <f>DATE(podaci!G$1,2,E16)</f>
        <v>42779</v>
      </c>
      <c r="G16" s="51"/>
      <c r="H16" s="52"/>
      <c r="I16" s="7">
        <v>13</v>
      </c>
      <c r="J16" s="14">
        <f>DATE(podaci!G$1,3,I16)</f>
        <v>42807</v>
      </c>
      <c r="K16" s="53" t="s">
        <v>57</v>
      </c>
      <c r="L16" s="52"/>
      <c r="M16" s="7">
        <v>13</v>
      </c>
      <c r="N16" s="14">
        <f>DATE(podaci!G$1,4,M16)</f>
        <v>42838</v>
      </c>
      <c r="O16" s="51"/>
      <c r="P16" s="52"/>
      <c r="Q16" s="7">
        <v>13</v>
      </c>
      <c r="R16" s="14">
        <f>DATE(podaci!G$1,5,Q16)</f>
        <v>42868</v>
      </c>
      <c r="S16" s="51"/>
      <c r="T16" s="52"/>
      <c r="U16" s="7">
        <v>13</v>
      </c>
      <c r="V16" s="14">
        <f>DATE(podaci!G$1,6,U16)</f>
        <v>42899</v>
      </c>
      <c r="W16" s="51"/>
      <c r="X16" s="52"/>
    </row>
    <row r="17" spans="1:26" x14ac:dyDescent="0.2">
      <c r="A17" s="6">
        <v>14</v>
      </c>
      <c r="B17" s="13">
        <f>DATE(podaci!G$1,1,A17)</f>
        <v>42749</v>
      </c>
      <c r="C17" s="49"/>
      <c r="D17" s="50"/>
      <c r="E17" s="7">
        <v>14</v>
      </c>
      <c r="F17" s="14">
        <f>DATE(podaci!G$1,2,E17)</f>
        <v>42780</v>
      </c>
      <c r="G17" s="72" t="s">
        <v>48</v>
      </c>
      <c r="H17" s="50"/>
      <c r="I17" s="7">
        <v>14</v>
      </c>
      <c r="J17" s="14">
        <f>DATE(podaci!G$1,3,I17)</f>
        <v>42808</v>
      </c>
      <c r="K17" s="47"/>
      <c r="L17" s="48"/>
      <c r="M17" s="7">
        <v>14</v>
      </c>
      <c r="N17" s="14">
        <f>DATE(podaci!G$1,4,M17)</f>
        <v>42839</v>
      </c>
      <c r="O17" s="51"/>
      <c r="P17" s="52"/>
      <c r="Q17" s="7">
        <v>14</v>
      </c>
      <c r="R17" s="14">
        <f>DATE(podaci!G$1,5,Q17)</f>
        <v>42869</v>
      </c>
      <c r="S17" s="51"/>
      <c r="T17" s="52"/>
      <c r="U17" s="7">
        <v>14</v>
      </c>
      <c r="V17" s="14">
        <f>DATE(podaci!G$1,6,U17)</f>
        <v>42900</v>
      </c>
      <c r="W17" s="51"/>
      <c r="X17" s="52"/>
    </row>
    <row r="18" spans="1:26" x14ac:dyDescent="0.2">
      <c r="A18" s="6">
        <v>15</v>
      </c>
      <c r="B18" s="13">
        <f>DATE(podaci!G$1,1,A18)</f>
        <v>42750</v>
      </c>
      <c r="C18" s="49"/>
      <c r="D18" s="50"/>
      <c r="E18" s="7">
        <v>15</v>
      </c>
      <c r="F18" s="14">
        <f>DATE(podaci!G$1,2,E18)</f>
        <v>42781</v>
      </c>
      <c r="G18" s="90" t="s">
        <v>59</v>
      </c>
      <c r="H18" s="74"/>
      <c r="I18" s="7">
        <v>15</v>
      </c>
      <c r="J18" s="14">
        <f>DATE(podaci!G$1,3,I18)</f>
        <v>42809</v>
      </c>
      <c r="K18" s="51"/>
      <c r="L18" s="52"/>
      <c r="M18" s="7">
        <v>15</v>
      </c>
      <c r="N18" s="14">
        <f>DATE(podaci!G$1,4,M18)</f>
        <v>42840</v>
      </c>
      <c r="O18" s="51"/>
      <c r="P18" s="52"/>
      <c r="Q18" s="7">
        <v>15</v>
      </c>
      <c r="R18" s="14">
        <f>DATE(podaci!G$1,5,Q18)</f>
        <v>42870</v>
      </c>
      <c r="S18" s="51"/>
      <c r="T18" s="52"/>
      <c r="U18" s="7">
        <v>15</v>
      </c>
      <c r="V18" s="14">
        <f>DATE(podaci!G$1,6,U18)</f>
        <v>42901</v>
      </c>
      <c r="W18" s="51"/>
      <c r="X18" s="52"/>
    </row>
    <row r="19" spans="1:26" x14ac:dyDescent="0.2">
      <c r="A19" s="6">
        <v>16</v>
      </c>
      <c r="B19" s="13">
        <f>DATE(podaci!G$1,1,A19)</f>
        <v>42751</v>
      </c>
      <c r="C19" s="49"/>
      <c r="D19" s="50"/>
      <c r="E19" s="7">
        <v>16</v>
      </c>
      <c r="F19" s="14">
        <f>DATE(podaci!G$1,2,E19)</f>
        <v>42782</v>
      </c>
      <c r="G19" s="51"/>
      <c r="H19" s="52"/>
      <c r="I19" s="7">
        <v>16</v>
      </c>
      <c r="J19" s="14">
        <f>DATE(podaci!G$1,3,I19)</f>
        <v>42810</v>
      </c>
      <c r="K19" s="47"/>
      <c r="L19" s="48"/>
      <c r="M19" s="7">
        <v>16</v>
      </c>
      <c r="N19" s="14">
        <f>DATE(podaci!G$1,4,M19)</f>
        <v>42841</v>
      </c>
      <c r="O19" s="51"/>
      <c r="P19" s="52"/>
      <c r="Q19" s="7">
        <v>16</v>
      </c>
      <c r="R19" s="14">
        <f>DATE(podaci!G$1,5,Q19)</f>
        <v>42871</v>
      </c>
      <c r="S19" s="51"/>
      <c r="T19" s="52"/>
      <c r="U19" s="7">
        <v>16</v>
      </c>
      <c r="V19" s="14">
        <f>DATE(podaci!G$1,6,U19)</f>
        <v>42902</v>
      </c>
      <c r="W19" s="51"/>
      <c r="X19" s="52"/>
    </row>
    <row r="20" spans="1:26" x14ac:dyDescent="0.2">
      <c r="A20" s="6">
        <v>17</v>
      </c>
      <c r="B20" s="13">
        <f>DATE(podaci!G$1,1,A20)</f>
        <v>42752</v>
      </c>
      <c r="C20" s="49"/>
      <c r="D20" s="50"/>
      <c r="E20" s="7">
        <v>17</v>
      </c>
      <c r="F20" s="14">
        <f>DATE(podaci!G$1,2,E20)</f>
        <v>42783</v>
      </c>
      <c r="G20" s="51"/>
      <c r="H20" s="52"/>
      <c r="I20" s="7">
        <v>17</v>
      </c>
      <c r="J20" s="14">
        <f>DATE(podaci!G$1,3,I20)</f>
        <v>42811</v>
      </c>
      <c r="K20" s="53" t="s">
        <v>45</v>
      </c>
      <c r="L20" s="52"/>
      <c r="M20" s="7">
        <v>17</v>
      </c>
      <c r="N20" s="14">
        <f>DATE(podaci!G$1,4,M20)</f>
        <v>42842</v>
      </c>
      <c r="O20" s="51"/>
      <c r="P20" s="52"/>
      <c r="Q20" s="7">
        <v>17</v>
      </c>
      <c r="R20" s="14">
        <f>DATE(podaci!G$1,5,Q20)</f>
        <v>42872</v>
      </c>
      <c r="S20" s="51"/>
      <c r="T20" s="52"/>
      <c r="U20" s="7">
        <v>17</v>
      </c>
      <c r="V20" s="14">
        <f>DATE(podaci!G$1,6,U20)</f>
        <v>42903</v>
      </c>
      <c r="W20" s="51"/>
      <c r="X20" s="52"/>
    </row>
    <row r="21" spans="1:26" x14ac:dyDescent="0.2">
      <c r="A21" s="6">
        <v>18</v>
      </c>
      <c r="B21" s="13">
        <f>DATE(podaci!G$1,1,A21)</f>
        <v>42753</v>
      </c>
      <c r="C21" s="49"/>
      <c r="D21" s="50"/>
      <c r="E21" s="7">
        <v>18</v>
      </c>
      <c r="F21" s="14">
        <f>DATE(podaci!G$1,2,E21)</f>
        <v>42784</v>
      </c>
      <c r="G21" s="51"/>
      <c r="H21" s="52"/>
      <c r="I21" s="7">
        <v>18</v>
      </c>
      <c r="J21" s="14">
        <f>DATE(podaci!G$1,3,I21)</f>
        <v>42812</v>
      </c>
      <c r="K21" s="51"/>
      <c r="L21" s="52"/>
      <c r="M21" s="7">
        <v>18</v>
      </c>
      <c r="N21" s="14">
        <f>DATE(podaci!G$1,4,M21)</f>
        <v>42843</v>
      </c>
      <c r="O21" s="51"/>
      <c r="P21" s="52"/>
      <c r="Q21" s="7">
        <v>18</v>
      </c>
      <c r="R21" s="14">
        <f>DATE(podaci!G$1,5,Q21)</f>
        <v>42873</v>
      </c>
      <c r="S21" s="51"/>
      <c r="T21" s="52"/>
      <c r="U21" s="7">
        <v>18</v>
      </c>
      <c r="V21" s="14">
        <f>DATE(podaci!G$1,6,U21)</f>
        <v>42904</v>
      </c>
      <c r="W21" s="51"/>
      <c r="X21" s="52"/>
    </row>
    <row r="22" spans="1:26" x14ac:dyDescent="0.2">
      <c r="A22" s="6">
        <v>19</v>
      </c>
      <c r="B22" s="13">
        <f>DATE(podaci!G$1,1,A22)</f>
        <v>42754</v>
      </c>
      <c r="C22" s="72" t="s">
        <v>47</v>
      </c>
      <c r="D22" s="50"/>
      <c r="E22" s="7">
        <v>19</v>
      </c>
      <c r="F22" s="14">
        <f>DATE(podaci!G$1,2,E22)</f>
        <v>42785</v>
      </c>
      <c r="G22" s="51"/>
      <c r="H22" s="52"/>
      <c r="I22" s="7">
        <v>19</v>
      </c>
      <c r="J22" s="14">
        <f>DATE(podaci!G$1,3,I22)</f>
        <v>42813</v>
      </c>
      <c r="K22" s="49"/>
      <c r="L22" s="50"/>
      <c r="M22" s="7">
        <v>19</v>
      </c>
      <c r="N22" s="14">
        <f>DATE(podaci!G$1,4,M22)</f>
        <v>42844</v>
      </c>
      <c r="O22" s="49"/>
      <c r="P22" s="50"/>
      <c r="Q22" s="7">
        <v>19</v>
      </c>
      <c r="R22" s="14">
        <f>DATE(podaci!G$1,5,Q22)</f>
        <v>42874</v>
      </c>
      <c r="S22" s="64"/>
      <c r="T22" s="65"/>
      <c r="U22" s="7">
        <v>19</v>
      </c>
      <c r="V22" s="14">
        <f>DATE(podaci!G$1,6,U22)</f>
        <v>42905</v>
      </c>
      <c r="W22" s="49"/>
      <c r="X22" s="50"/>
    </row>
    <row r="23" spans="1:26" x14ac:dyDescent="0.2">
      <c r="A23" s="6">
        <v>20</v>
      </c>
      <c r="B23" s="13">
        <f>DATE(podaci!G$1,1,A23)</f>
        <v>42755</v>
      </c>
      <c r="C23" s="49"/>
      <c r="D23" s="50"/>
      <c r="E23" s="7">
        <v>20</v>
      </c>
      <c r="F23" s="14">
        <f>DATE(podaci!G$1,2,E23)</f>
        <v>42786</v>
      </c>
      <c r="G23" s="51"/>
      <c r="H23" s="52"/>
      <c r="I23" s="7">
        <v>20</v>
      </c>
      <c r="J23" s="14">
        <f>DATE(podaci!G$1,3,I23)</f>
        <v>42814</v>
      </c>
      <c r="K23" s="51"/>
      <c r="L23" s="52"/>
      <c r="M23" s="7">
        <v>20</v>
      </c>
      <c r="N23" s="14">
        <f>DATE(podaci!G$1,4,M23)</f>
        <v>42845</v>
      </c>
      <c r="O23" s="51"/>
      <c r="P23" s="52"/>
      <c r="Q23" s="7">
        <v>20</v>
      </c>
      <c r="R23" s="14">
        <f>DATE(podaci!G$1,5,Q23)</f>
        <v>42875</v>
      </c>
      <c r="S23" s="51"/>
      <c r="T23" s="52"/>
      <c r="U23" s="7">
        <v>20</v>
      </c>
      <c r="V23" s="14">
        <f>DATE(podaci!G$1,6,U23)</f>
        <v>42906</v>
      </c>
      <c r="W23" s="51"/>
      <c r="X23" s="52"/>
    </row>
    <row r="24" spans="1:26" x14ac:dyDescent="0.2">
      <c r="A24" s="6">
        <v>21</v>
      </c>
      <c r="B24" s="13">
        <f>DATE(podaci!G$1,1,A24)</f>
        <v>42756</v>
      </c>
      <c r="C24" s="49"/>
      <c r="D24" s="50"/>
      <c r="E24" s="7">
        <v>21</v>
      </c>
      <c r="F24" s="14">
        <f>DATE(podaci!G$1,2,E24)</f>
        <v>42787</v>
      </c>
      <c r="G24" s="49"/>
      <c r="H24" s="50"/>
      <c r="I24" s="7">
        <v>21</v>
      </c>
      <c r="J24" s="14">
        <f>DATE(podaci!G$1,3,I24)</f>
        <v>42815</v>
      </c>
      <c r="K24" s="53" t="s">
        <v>48</v>
      </c>
      <c r="L24" s="52"/>
      <c r="M24" s="7">
        <v>21</v>
      </c>
      <c r="N24" s="14">
        <f>DATE(podaci!G$1,4,M24)</f>
        <v>42846</v>
      </c>
      <c r="O24" s="51"/>
      <c r="P24" s="52"/>
      <c r="Q24" s="7">
        <v>21</v>
      </c>
      <c r="R24" s="14">
        <f>DATE(podaci!G$1,5,Q24)</f>
        <v>42876</v>
      </c>
      <c r="S24" s="51"/>
      <c r="T24" s="52"/>
      <c r="U24" s="7">
        <v>21</v>
      </c>
      <c r="V24" s="14">
        <f>DATE(podaci!G$1,6,U24)</f>
        <v>42907</v>
      </c>
      <c r="W24" s="51"/>
      <c r="X24" s="52"/>
    </row>
    <row r="25" spans="1:26" x14ac:dyDescent="0.2">
      <c r="A25" s="6">
        <v>22</v>
      </c>
      <c r="B25" s="13">
        <f>DATE(podaci!G$1,1,A25)</f>
        <v>42757</v>
      </c>
      <c r="C25" s="49"/>
      <c r="D25" s="50"/>
      <c r="E25" s="7">
        <v>22</v>
      </c>
      <c r="F25" s="14">
        <f>DATE(podaci!G$1,2,E25)</f>
        <v>42788</v>
      </c>
      <c r="G25" s="47"/>
      <c r="H25" s="48"/>
      <c r="I25" s="7">
        <v>22</v>
      </c>
      <c r="J25" s="14">
        <f>DATE(podaci!G$1,3,I25)</f>
        <v>42816</v>
      </c>
      <c r="K25" s="51"/>
      <c r="L25" s="52"/>
      <c r="M25" s="7">
        <v>22</v>
      </c>
      <c r="N25" s="14">
        <f>DATE(podaci!G$1,4,M25)</f>
        <v>42847</v>
      </c>
      <c r="O25" s="51"/>
      <c r="P25" s="52"/>
      <c r="Q25" s="7">
        <v>22</v>
      </c>
      <c r="R25" s="14">
        <f>DATE(podaci!G$1,5,Q25)</f>
        <v>42877</v>
      </c>
      <c r="S25" s="51"/>
      <c r="T25" s="52"/>
      <c r="U25" s="7">
        <v>22</v>
      </c>
      <c r="V25" s="14">
        <f>DATE(podaci!G$1,6,U25)</f>
        <v>42908</v>
      </c>
      <c r="W25" s="51"/>
      <c r="X25" s="52"/>
      <c r="Z25" s="31"/>
    </row>
    <row r="26" spans="1:26" x14ac:dyDescent="0.2">
      <c r="A26" s="6">
        <v>23</v>
      </c>
      <c r="B26" s="13">
        <f>DATE(podaci!G$1,1,A26)</f>
        <v>42758</v>
      </c>
      <c r="C26" s="49"/>
      <c r="D26" s="50"/>
      <c r="E26" s="7">
        <v>23</v>
      </c>
      <c r="F26" s="14">
        <f>DATE(podaci!G$1,2,E26)</f>
        <v>42789</v>
      </c>
      <c r="G26" s="47"/>
      <c r="H26" s="48"/>
      <c r="I26" s="7">
        <v>23</v>
      </c>
      <c r="J26" s="14">
        <f>DATE(podaci!G$1,3,I26)</f>
        <v>42817</v>
      </c>
      <c r="K26" s="51"/>
      <c r="L26" s="52"/>
      <c r="M26" s="7">
        <v>23</v>
      </c>
      <c r="N26" s="14">
        <f>DATE(podaci!G$1,4,M26)</f>
        <v>42848</v>
      </c>
      <c r="O26" s="51"/>
      <c r="P26" s="52"/>
      <c r="Q26" s="7">
        <v>23</v>
      </c>
      <c r="R26" s="14">
        <f>DATE(podaci!G$1,5,Q26)</f>
        <v>42878</v>
      </c>
      <c r="S26" s="53" t="s">
        <v>57</v>
      </c>
      <c r="T26" s="52"/>
      <c r="U26" s="7">
        <v>23</v>
      </c>
      <c r="V26" s="14">
        <f>DATE(podaci!G$1,6,U26)</f>
        <v>42909</v>
      </c>
      <c r="W26" s="51"/>
      <c r="X26" s="52"/>
    </row>
    <row r="27" spans="1:26" x14ac:dyDescent="0.2">
      <c r="A27" s="6">
        <v>24</v>
      </c>
      <c r="B27" s="13">
        <f>DATE(podaci!G$1,1,A27)</f>
        <v>42759</v>
      </c>
      <c r="C27" s="49"/>
      <c r="D27" s="50"/>
      <c r="E27" s="7">
        <v>24</v>
      </c>
      <c r="F27" s="14">
        <f>DATE(podaci!G$1,2,E27)</f>
        <v>42790</v>
      </c>
      <c r="G27" s="47" t="s">
        <v>45</v>
      </c>
      <c r="H27" s="48"/>
      <c r="I27" s="7">
        <v>24</v>
      </c>
      <c r="J27" s="14">
        <f>DATE(podaci!G$1,3,I27)</f>
        <v>42818</v>
      </c>
      <c r="K27" s="51"/>
      <c r="L27" s="52"/>
      <c r="M27" s="7">
        <v>24</v>
      </c>
      <c r="N27" s="14">
        <f>DATE(podaci!G$1,4,M27)</f>
        <v>42849</v>
      </c>
      <c r="O27" s="46"/>
      <c r="Q27" s="7">
        <v>24</v>
      </c>
      <c r="R27" s="14">
        <f>DATE(podaci!G$1,5,Q27)</f>
        <v>42879</v>
      </c>
      <c r="S27" s="51"/>
      <c r="T27" s="52"/>
      <c r="U27" s="7">
        <v>24</v>
      </c>
      <c r="V27" s="14">
        <f>DATE(podaci!G$1,6,U27)</f>
        <v>42910</v>
      </c>
      <c r="W27" s="51"/>
      <c r="X27" s="52"/>
    </row>
    <row r="28" spans="1:26" x14ac:dyDescent="0.2">
      <c r="A28" s="6">
        <v>25</v>
      </c>
      <c r="B28" s="13">
        <f>DATE(podaci!G$1,1,A28)</f>
        <v>42760</v>
      </c>
      <c r="C28" s="49"/>
      <c r="D28" s="50"/>
      <c r="E28" s="7">
        <v>25</v>
      </c>
      <c r="F28" s="14">
        <f>DATE(podaci!G$1,2,E28)</f>
        <v>42791</v>
      </c>
      <c r="G28" s="47"/>
      <c r="H28" s="48"/>
      <c r="I28" s="7">
        <v>25</v>
      </c>
      <c r="J28" s="14">
        <f>DATE(podaci!G$1,3,I28)</f>
        <v>42819</v>
      </c>
      <c r="K28" s="51"/>
      <c r="L28" s="52"/>
      <c r="M28" s="7">
        <v>25</v>
      </c>
      <c r="N28" s="14">
        <f>DATE(podaci!G$1,4,M28)</f>
        <v>42850</v>
      </c>
      <c r="O28" s="51"/>
      <c r="P28" s="52"/>
      <c r="Q28" s="7">
        <v>25</v>
      </c>
      <c r="R28" s="14">
        <f>DATE(podaci!G$1,5,Q28)</f>
        <v>42880</v>
      </c>
      <c r="S28" s="47"/>
      <c r="T28" s="48"/>
      <c r="U28" s="7">
        <v>25</v>
      </c>
      <c r="V28" s="14">
        <f>DATE(podaci!G$1,6,U28)</f>
        <v>42911</v>
      </c>
      <c r="W28" s="51"/>
      <c r="X28" s="52"/>
      <c r="Z28" s="30"/>
    </row>
    <row r="29" spans="1:26" x14ac:dyDescent="0.2">
      <c r="A29" s="6">
        <v>26</v>
      </c>
      <c r="B29" s="13">
        <f>DATE(podaci!G$1,1,A29)</f>
        <v>42761</v>
      </c>
      <c r="C29" s="49"/>
      <c r="D29" s="50"/>
      <c r="E29" s="7">
        <v>26</v>
      </c>
      <c r="F29" s="14">
        <f>DATE(podaci!G$1,2,E29)</f>
        <v>42792</v>
      </c>
      <c r="G29" s="47"/>
      <c r="H29" s="48"/>
      <c r="I29" s="7">
        <v>26</v>
      </c>
      <c r="J29" s="14">
        <f>DATE(podaci!G$1,3,I29)</f>
        <v>42820</v>
      </c>
      <c r="K29" s="49"/>
      <c r="L29" s="50"/>
      <c r="M29" s="7">
        <v>26</v>
      </c>
      <c r="N29" s="14">
        <f>DATE(podaci!G$1,4,M29)</f>
        <v>42851</v>
      </c>
      <c r="O29" s="47" t="s">
        <v>57</v>
      </c>
      <c r="P29" s="48"/>
      <c r="Q29" s="7">
        <v>26</v>
      </c>
      <c r="R29" s="14">
        <f>DATE(podaci!G$1,5,Q29)</f>
        <v>42881</v>
      </c>
      <c r="S29" s="49"/>
      <c r="T29" s="50"/>
      <c r="U29" s="7">
        <v>26</v>
      </c>
      <c r="V29" s="14">
        <f>DATE(podaci!G$1,6,U29)</f>
        <v>42912</v>
      </c>
      <c r="W29" s="49"/>
      <c r="X29" s="50"/>
    </row>
    <row r="30" spans="1:26" x14ac:dyDescent="0.2">
      <c r="A30" s="6">
        <v>27</v>
      </c>
      <c r="B30" s="13">
        <f>DATE(podaci!G$1,1,A30)</f>
        <v>42762</v>
      </c>
      <c r="C30" s="49"/>
      <c r="D30" s="50"/>
      <c r="E30" s="7">
        <v>27</v>
      </c>
      <c r="F30" s="14">
        <f>DATE(podaci!G$1,2,E30)</f>
        <v>42793</v>
      </c>
      <c r="G30" s="47" t="s">
        <v>47</v>
      </c>
      <c r="H30" s="48"/>
      <c r="I30" s="7">
        <v>27</v>
      </c>
      <c r="J30" s="14">
        <f>DATE(podaci!G$1,3,I30)</f>
        <v>42821</v>
      </c>
      <c r="K30" s="51"/>
      <c r="L30" s="52"/>
      <c r="M30" s="7">
        <v>27</v>
      </c>
      <c r="N30" s="14">
        <f>DATE(podaci!G$1,4,M30)</f>
        <v>42852</v>
      </c>
      <c r="O30" s="53" t="s">
        <v>45</v>
      </c>
      <c r="P30" s="52"/>
      <c r="Q30" s="7">
        <v>27</v>
      </c>
      <c r="R30" s="14">
        <f>DATE(podaci!G$1,5,Q30)</f>
        <v>42882</v>
      </c>
      <c r="S30" s="51"/>
      <c r="T30" s="52"/>
      <c r="U30" s="7">
        <v>27</v>
      </c>
      <c r="V30" s="14">
        <f>DATE(podaci!G$1,6,U30)</f>
        <v>42913</v>
      </c>
      <c r="W30" s="51"/>
      <c r="X30" s="52"/>
    </row>
    <row r="31" spans="1:26" x14ac:dyDescent="0.2">
      <c r="A31" s="6">
        <v>28</v>
      </c>
      <c r="B31" s="13">
        <f>DATE(podaci!G$1,1,A31)</f>
        <v>42763</v>
      </c>
      <c r="C31" s="49"/>
      <c r="D31" s="50"/>
      <c r="E31" s="7">
        <v>28</v>
      </c>
      <c r="F31" s="14">
        <f>DATE(podaci!G$1,2,E31)</f>
        <v>42794</v>
      </c>
      <c r="G31" s="64" t="s">
        <v>57</v>
      </c>
      <c r="H31" s="65"/>
      <c r="I31" s="7">
        <v>28</v>
      </c>
      <c r="J31" s="14">
        <f>DATE(podaci!G$1,3,I31)</f>
        <v>42822</v>
      </c>
      <c r="K31" s="53" t="s">
        <v>57</v>
      </c>
      <c r="L31" s="52"/>
      <c r="M31" s="7">
        <v>28</v>
      </c>
      <c r="N31" s="14">
        <f>DATE(podaci!G$1,4,M31)</f>
        <v>42853</v>
      </c>
      <c r="O31" s="51"/>
      <c r="P31" s="52"/>
      <c r="Q31" s="7">
        <v>28</v>
      </c>
      <c r="R31" s="14">
        <f>DATE(podaci!G$1,5,Q31)</f>
        <v>42883</v>
      </c>
      <c r="S31" s="51"/>
      <c r="T31" s="52"/>
      <c r="U31" s="7">
        <v>28</v>
      </c>
      <c r="V31" s="14">
        <f>DATE(podaci!G$1,6,U31)</f>
        <v>42914</v>
      </c>
      <c r="W31" s="51"/>
      <c r="X31" s="52"/>
    </row>
    <row r="32" spans="1:26" x14ac:dyDescent="0.2">
      <c r="A32" s="6">
        <v>29</v>
      </c>
      <c r="B32" s="13">
        <f>DATE(podaci!G$1,1,A32)</f>
        <v>42764</v>
      </c>
      <c r="C32" s="49"/>
      <c r="D32" s="50"/>
      <c r="E32" s="7" t="str">
        <f>IF((WEEKDAY(J4)-WEEKDAY(F31))=2,E31+1,"")</f>
        <v/>
      </c>
      <c r="F32" s="14" t="str">
        <f>IF($E$32&lt;&gt;"",DATE(podaci!G$1,2,E32),"")</f>
        <v/>
      </c>
      <c r="G32" s="51"/>
      <c r="H32" s="52"/>
      <c r="I32" s="7">
        <v>29</v>
      </c>
      <c r="J32" s="14">
        <f>DATE(podaci!G$1,3,I32)</f>
        <v>42823</v>
      </c>
      <c r="K32" s="51"/>
      <c r="L32" s="52"/>
      <c r="M32" s="7">
        <v>29</v>
      </c>
      <c r="N32" s="14">
        <f>DATE(podaci!G$1,4,M32)</f>
        <v>42854</v>
      </c>
      <c r="O32" s="51"/>
      <c r="P32" s="52"/>
      <c r="Q32" s="7">
        <v>29</v>
      </c>
      <c r="R32" s="14">
        <f>DATE(podaci!G$1,5,Q32)</f>
        <v>42884</v>
      </c>
      <c r="S32" s="53" t="s">
        <v>53</v>
      </c>
      <c r="T32" s="52"/>
      <c r="U32" s="7">
        <v>29</v>
      </c>
      <c r="V32" s="14">
        <f>DATE(podaci!G$1,6,U32)</f>
        <v>42915</v>
      </c>
      <c r="W32" s="51"/>
      <c r="X32" s="52"/>
    </row>
    <row r="33" spans="1:24" x14ac:dyDescent="0.2">
      <c r="A33" s="6">
        <v>30</v>
      </c>
      <c r="B33" s="13">
        <f>DATE(podaci!G$1,1,A33)</f>
        <v>42765</v>
      </c>
      <c r="C33" s="82" t="s">
        <v>57</v>
      </c>
      <c r="D33" s="83"/>
      <c r="E33" s="7"/>
      <c r="F33" s="14"/>
      <c r="G33" s="84"/>
      <c r="H33" s="85"/>
      <c r="I33" s="7">
        <v>30</v>
      </c>
      <c r="J33" s="14">
        <f>DATE(podaci!G$1,3,I33)</f>
        <v>42824</v>
      </c>
      <c r="K33" s="53"/>
      <c r="L33" s="52"/>
      <c r="M33" s="7">
        <v>30</v>
      </c>
      <c r="N33" s="14">
        <f>DATE(podaci!G$1,4,M33)</f>
        <v>42855</v>
      </c>
      <c r="O33" s="51"/>
      <c r="P33" s="52"/>
      <c r="Q33" s="7">
        <v>30</v>
      </c>
      <c r="R33" s="14">
        <f>DATE(podaci!G$1,5,Q33)</f>
        <v>42885</v>
      </c>
      <c r="S33" s="53" t="s">
        <v>48</v>
      </c>
      <c r="T33" s="52"/>
      <c r="U33" s="7">
        <v>30</v>
      </c>
      <c r="V33" s="14">
        <f>DATE(podaci!G$1,6,U33)</f>
        <v>42916</v>
      </c>
      <c r="W33" s="51"/>
      <c r="X33" s="52"/>
    </row>
    <row r="34" spans="1:24" ht="13.5" thickBot="1" x14ac:dyDescent="0.25">
      <c r="A34" s="8">
        <v>31</v>
      </c>
      <c r="B34" s="32">
        <f>DATE(podaci!G$1,1,A34)</f>
        <v>42766</v>
      </c>
      <c r="C34" s="86" t="s">
        <v>57</v>
      </c>
      <c r="D34" s="87"/>
      <c r="E34" s="9"/>
      <c r="F34" s="15"/>
      <c r="G34" s="66"/>
      <c r="H34" s="67"/>
      <c r="I34" s="9">
        <v>31</v>
      </c>
      <c r="J34" s="15">
        <f>DATE(podaci!G$1,3,I34)</f>
        <v>42825</v>
      </c>
      <c r="K34" s="70"/>
      <c r="L34" s="71"/>
      <c r="M34" s="9"/>
      <c r="N34" s="15"/>
      <c r="O34" s="66"/>
      <c r="P34" s="67"/>
      <c r="Q34" s="9">
        <v>31</v>
      </c>
      <c r="R34" s="15">
        <f>DATE(podaci!G$1,5,Q34)</f>
        <v>42886</v>
      </c>
      <c r="S34" s="88" t="s">
        <v>45</v>
      </c>
      <c r="T34" s="89"/>
      <c r="U34" s="9"/>
      <c r="V34" s="15"/>
      <c r="W34" s="66"/>
      <c r="X34" s="67"/>
    </row>
    <row r="35" spans="1:24" x14ac:dyDescent="0.2">
      <c r="C35" s="16" t="s">
        <v>4</v>
      </c>
      <c r="E35" s="17" t="s">
        <v>5</v>
      </c>
    </row>
    <row r="36" spans="1:24" x14ac:dyDescent="0.2">
      <c r="C36" s="2"/>
      <c r="E36" s="17" t="s">
        <v>6</v>
      </c>
    </row>
    <row r="37" spans="1:24" x14ac:dyDescent="0.2">
      <c r="C37" s="2"/>
    </row>
    <row r="38" spans="1:24" x14ac:dyDescent="0.2"/>
    <row r="39" spans="1:24" hidden="1" x14ac:dyDescent="0.2"/>
    <row r="40" spans="1:24" hidden="1" x14ac:dyDescent="0.2"/>
    <row r="41" spans="1:24" hidden="1" x14ac:dyDescent="0.2">
      <c r="B41" s="28">
        <v>1</v>
      </c>
      <c r="C41" s="29">
        <f>IF(podaci!B3&lt;&gt;"",podaci!B3,"")</f>
        <v>42618</v>
      </c>
      <c r="D41" s="17" t="str">
        <f>IF(podaci!C3&lt;&gt;"",podaci!C3,"")</f>
        <v>Početak nastave</v>
      </c>
      <c r="H41" s="29">
        <f>IF(podaci!D3&lt;&gt;"",podaci!D3,"")</f>
        <v>42736</v>
      </c>
      <c r="I41" t="str">
        <f>IF(podaci!E3&lt;&gt;"",podaci!E3,"")</f>
        <v>Nova godina</v>
      </c>
    </row>
    <row r="42" spans="1:24" hidden="1" x14ac:dyDescent="0.2">
      <c r="B42" s="28">
        <v>2</v>
      </c>
      <c r="C42" s="29">
        <f>IF(podaci!B4&lt;&gt;"",podaci!B4,"")</f>
        <v>42727</v>
      </c>
      <c r="D42" s="17" t="str">
        <f>IF(podaci!C4&lt;&gt;"",podaci!C4,"")</f>
        <v>Kraj prvog polugodišta</v>
      </c>
      <c r="H42" s="29">
        <f>IF(podaci!D4&lt;&gt;"",podaci!D4,"")</f>
        <v>42741</v>
      </c>
      <c r="I42" t="str">
        <f>IF(podaci!E4&lt;&gt;"",podaci!E4,"")</f>
        <v>Sveta tri kralja</v>
      </c>
    </row>
    <row r="43" spans="1:24" hidden="1" x14ac:dyDescent="0.2">
      <c r="B43" s="28">
        <v>3</v>
      </c>
      <c r="C43" s="29">
        <f>IF(podaci!B5&lt;&gt;"",podaci!B5,"")</f>
        <v>42751</v>
      </c>
      <c r="D43" s="17" t="str">
        <f>IF(podaci!C5&lt;&gt;"",podaci!C5,"")</f>
        <v>Početak drugog polugodišta</v>
      </c>
      <c r="H43" s="29">
        <f>IF(podaci!D5&lt;&gt;"",podaci!D5,"")</f>
        <v>42841</v>
      </c>
      <c r="I43" t="str">
        <f>IF(podaci!E5&lt;&gt;"",podaci!E5,"")</f>
        <v>Uskrs</v>
      </c>
    </row>
    <row r="44" spans="1:24" hidden="1" x14ac:dyDescent="0.2">
      <c r="B44" s="28">
        <v>4</v>
      </c>
      <c r="C44" s="29">
        <f>IF(podaci!B6&lt;&gt;"",podaci!B6,"")</f>
        <v>42838</v>
      </c>
      <c r="D44" s="17" t="str">
        <f>IF(podaci!C6&lt;&gt;"",podaci!C6,"")</f>
        <v>Početak proljetnih praznika</v>
      </c>
      <c r="H44" s="29">
        <f>IF(podaci!D6&lt;&gt;"",podaci!D6,"")</f>
        <v>42842</v>
      </c>
      <c r="I44" t="str">
        <f>IF(podaci!E6&lt;&gt;"",podaci!E6,"")</f>
        <v>Uskršnji ponedjeljak</v>
      </c>
    </row>
    <row r="45" spans="1:24" hidden="1" x14ac:dyDescent="0.2">
      <c r="B45" s="28">
        <v>5</v>
      </c>
      <c r="C45" s="29">
        <f>IF(podaci!B7&lt;&gt;"",podaci!B7,"")</f>
        <v>42848</v>
      </c>
      <c r="D45" s="17" t="str">
        <f>IF(podaci!C7&lt;&gt;"",podaci!C7,"")</f>
        <v>Završetak proljetnih praznika</v>
      </c>
      <c r="H45" s="29">
        <f>IF(podaci!D7&lt;&gt;"",podaci!D7,"")</f>
        <v>42856</v>
      </c>
      <c r="I45" t="str">
        <f>IF(podaci!E7&lt;&gt;"",podaci!E7,"")</f>
        <v>Praznik rada</v>
      </c>
    </row>
    <row r="46" spans="1:24" hidden="1" x14ac:dyDescent="0.2">
      <c r="B46" s="28">
        <v>6</v>
      </c>
      <c r="C46" s="29">
        <f>IF(podaci!B8&lt;&gt;"",podaci!B8,"")</f>
        <v>42900</v>
      </c>
      <c r="D46" s="17" t="str">
        <f>IF(podaci!C8&lt;&gt;"",podaci!C8,"")</f>
        <v>Završetak nastave</v>
      </c>
      <c r="H46" s="29">
        <f>IF(podaci!D8&lt;&gt;"",podaci!D8,"")</f>
        <v>42908</v>
      </c>
      <c r="I46" t="str">
        <f>IF(podaci!E8&lt;&gt;"",podaci!E8,"")</f>
        <v>Dan antifašističke borbe</v>
      </c>
    </row>
    <row r="47" spans="1:24" hidden="1" x14ac:dyDescent="0.2">
      <c r="B47" s="28">
        <v>7</v>
      </c>
      <c r="C47" s="18"/>
      <c r="D47" s="17"/>
      <c r="H47" s="29">
        <f>IF(podaci!D9&lt;&gt;"",podaci!D9,"")</f>
        <v>42901</v>
      </c>
      <c r="I47" t="str">
        <f>IF(podaci!E9&lt;&gt;"",podaci!E9,"")</f>
        <v>Tijelovo</v>
      </c>
    </row>
    <row r="48" spans="1:24" hidden="1" x14ac:dyDescent="0.2">
      <c r="B48" s="28">
        <v>8</v>
      </c>
      <c r="C48" s="29"/>
      <c r="D48" s="17"/>
      <c r="H48" s="29">
        <f>IF(podaci!D10&lt;&gt;"",podaci!D10,"")</f>
        <v>42911</v>
      </c>
      <c r="I48" t="str">
        <f>IF(podaci!E10&lt;&gt;"",podaci!E10,"")</f>
        <v>Dan državnosti</v>
      </c>
    </row>
    <row r="49" spans="2:9" hidden="1" x14ac:dyDescent="0.2">
      <c r="B49" s="28">
        <v>9</v>
      </c>
      <c r="C49" s="29"/>
      <c r="D49" s="17"/>
      <c r="H49" s="29">
        <f>IF(podaci!D11&lt;&gt;"",podaci!D11,"")</f>
        <v>42952</v>
      </c>
      <c r="I49" t="str">
        <f>IF(podaci!E11&lt;&gt;"",podaci!E11,"")</f>
        <v>Dan domovinske zahvalnosti</v>
      </c>
    </row>
    <row r="50" spans="2:9" hidden="1" x14ac:dyDescent="0.2">
      <c r="B50" s="28">
        <v>10</v>
      </c>
      <c r="C50" s="29"/>
      <c r="D50" s="17"/>
      <c r="H50" s="29">
        <f>IF(podaci!D12&lt;&gt;"",podaci!D12,"")</f>
        <v>42962</v>
      </c>
      <c r="I50" t="str">
        <f>IF(podaci!E12&lt;&gt;"",podaci!E12,"")</f>
        <v>Velika Gospa</v>
      </c>
    </row>
    <row r="51" spans="2:9" hidden="1" x14ac:dyDescent="0.2">
      <c r="B51" s="28">
        <v>11</v>
      </c>
      <c r="C51" s="29" t="str">
        <f>IF(podaci!B13&lt;&gt;"",podaci!B13,"")</f>
        <v/>
      </c>
      <c r="D51" s="17" t="str">
        <f>IF(podaci!C13&lt;&gt;"",podaci!C13,"")</f>
        <v/>
      </c>
      <c r="H51" s="29">
        <f>IF(podaci!D13&lt;&gt;"",podaci!D13,"")</f>
        <v>42651</v>
      </c>
      <c r="I51" t="str">
        <f>IF(podaci!E13&lt;&gt;"",podaci!E13,"")</f>
        <v>Dan neovisnosti</v>
      </c>
    </row>
    <row r="52" spans="2:9" hidden="1" x14ac:dyDescent="0.2">
      <c r="B52" s="28">
        <v>12</v>
      </c>
      <c r="C52" s="29" t="str">
        <f>IF(podaci!B14&lt;&gt;"",podaci!B14,"")</f>
        <v/>
      </c>
      <c r="D52" s="17" t="str">
        <f>IF(podaci!C14&lt;&gt;"",podaci!C14,"")</f>
        <v/>
      </c>
      <c r="H52" s="29">
        <f>IF(podaci!D14&lt;&gt;"",podaci!D14,"")</f>
        <v>42675</v>
      </c>
      <c r="I52" t="str">
        <f>IF(podaci!E14&lt;&gt;"",podaci!E14,"")</f>
        <v>Dan svih svetih</v>
      </c>
    </row>
    <row r="53" spans="2:9" hidden="1" x14ac:dyDescent="0.2">
      <c r="B53" s="28">
        <v>13</v>
      </c>
      <c r="C53" s="29" t="str">
        <f>IF(podaci!B15&lt;&gt;"",podaci!B15,"")</f>
        <v/>
      </c>
      <c r="D53" s="17" t="str">
        <f>IF(podaci!C15&lt;&gt;"",podaci!C15,"")</f>
        <v/>
      </c>
      <c r="H53" s="29">
        <f>IF(podaci!D15&lt;&gt;"",podaci!D15,"")</f>
        <v>42729</v>
      </c>
      <c r="I53" t="str">
        <f>IF(podaci!E15&lt;&gt;"",podaci!E15,"")</f>
        <v>Božić</v>
      </c>
    </row>
    <row r="54" spans="2:9" hidden="1" x14ac:dyDescent="0.2">
      <c r="B54" s="28">
        <v>14</v>
      </c>
      <c r="C54" s="29" t="str">
        <f>IF(podaci!B16&lt;&gt;"",podaci!B16,"")</f>
        <v/>
      </c>
      <c r="D54" s="17" t="str">
        <f>IF(podaci!C16&lt;&gt;"",podaci!C16,"")</f>
        <v/>
      </c>
      <c r="H54" s="29">
        <f>IF(podaci!D16&lt;&gt;"",podaci!D16,"")</f>
        <v>42730</v>
      </c>
      <c r="I54" t="str">
        <f>IF(podaci!E16&lt;&gt;"",podaci!E16,"")</f>
        <v>Sveti Stjepan</v>
      </c>
    </row>
    <row r="55" spans="2:9" hidden="1" x14ac:dyDescent="0.2">
      <c r="B55" s="28">
        <v>15</v>
      </c>
      <c r="C55" s="29" t="str">
        <f>IF(podaci!B17&lt;&gt;"",podaci!B17,"")</f>
        <v/>
      </c>
      <c r="D55" s="17" t="str">
        <f>IF(podaci!C17&lt;&gt;"",podaci!C17,"")</f>
        <v/>
      </c>
      <c r="H55" s="29" t="str">
        <f>IF(podaci!D17&lt;&gt;"",podaci!D17,"")</f>
        <v/>
      </c>
      <c r="I55" t="str">
        <f>IF(podaci!E17&lt;&gt;"",podaci!E17,"")</f>
        <v/>
      </c>
    </row>
    <row r="56" spans="2:9" hidden="1" x14ac:dyDescent="0.2">
      <c r="B56" s="28">
        <v>16</v>
      </c>
      <c r="H56" s="29">
        <f>IF(podaci!B9&lt;&gt;"",podaci!B9,"")</f>
        <v>42674</v>
      </c>
      <c r="I56" t="str">
        <f>IF(podaci!C9&lt;&gt;"",podaci!C9,"")</f>
        <v>Nenastavni-sportski dan</v>
      </c>
    </row>
    <row r="57" spans="2:9" hidden="1" x14ac:dyDescent="0.2">
      <c r="B57" s="28">
        <v>17</v>
      </c>
      <c r="H57" s="29" t="str">
        <f>IF(podaci!B10&lt;&gt;"",podaci!B10,"")</f>
        <v/>
      </c>
      <c r="I57" t="str">
        <f>IF(podaci!C10&lt;&gt;"",podaci!C10,"")</f>
        <v>Nenastavni - Dan škole</v>
      </c>
    </row>
    <row r="58" spans="2:9" hidden="1" x14ac:dyDescent="0.2">
      <c r="B58" s="28">
        <v>18</v>
      </c>
      <c r="H58" s="29" t="str">
        <f>IF(podaci!B11&lt;&gt;"",podaci!B11,"")</f>
        <v/>
      </c>
      <c r="I58" t="str">
        <f>IF(podaci!C11&lt;&gt;"",podaci!C11,"")</f>
        <v>Terenska nastava</v>
      </c>
    </row>
    <row r="59" spans="2:9" hidden="1" x14ac:dyDescent="0.2">
      <c r="B59" s="28">
        <v>19</v>
      </c>
      <c r="H59" s="29" t="str">
        <f>IF(podaci!B12&lt;&gt;"",podaci!B12,"")</f>
        <v/>
      </c>
      <c r="I59" t="str">
        <f>IF(podaci!C12&lt;&gt;"",podaci!C12,"")</f>
        <v>Nenastavni dan</v>
      </c>
    </row>
    <row r="60" spans="2:9" hidden="1" x14ac:dyDescent="0.2">
      <c r="B60" s="28">
        <v>20</v>
      </c>
      <c r="H60" s="29" t="str">
        <f>IF(podaci!B13&lt;&gt;"",podaci!B13,"")</f>
        <v/>
      </c>
      <c r="I60" t="str">
        <f>IF(podaci!C13&lt;&gt;"",podaci!C13,"")</f>
        <v/>
      </c>
    </row>
    <row r="61" spans="2:9" hidden="1" x14ac:dyDescent="0.2">
      <c r="B61" s="28">
        <v>21</v>
      </c>
      <c r="H61" s="29" t="str">
        <f>IF(podaci!B14&lt;&gt;"",podaci!B14,"")</f>
        <v/>
      </c>
      <c r="I61" t="str">
        <f>IF(podaci!C14&lt;&gt;"",podaci!C14,"")</f>
        <v/>
      </c>
    </row>
    <row r="62" spans="2:9" hidden="1" x14ac:dyDescent="0.2">
      <c r="B62" s="28">
        <v>22</v>
      </c>
      <c r="H62" s="29" t="str">
        <f>IF(podaci!B15&lt;&gt;"",podaci!B15,"")</f>
        <v/>
      </c>
      <c r="I62" t="str">
        <f>IF(podaci!C15&lt;&gt;"",podaci!C15,"")</f>
        <v/>
      </c>
    </row>
    <row r="63" spans="2:9" hidden="1" x14ac:dyDescent="0.2">
      <c r="B63" s="28">
        <v>23</v>
      </c>
      <c r="H63" s="29" t="str">
        <f>IF(podaci!B16&lt;&gt;"",podaci!B16,"")</f>
        <v/>
      </c>
      <c r="I63" t="str">
        <f>IF(podaci!C16&lt;&gt;"",podaci!C16,"")</f>
        <v/>
      </c>
    </row>
    <row r="64" spans="2:9" hidden="1" x14ac:dyDescent="0.2">
      <c r="B64" s="28">
        <v>24</v>
      </c>
      <c r="H64" s="29" t="str">
        <f>IF(podaci!B17&lt;&gt;"",podaci!B17,"")</f>
        <v/>
      </c>
      <c r="I64" t="str">
        <f>IF(podaci!C17&lt;&gt;"",podaci!C17,"")</f>
        <v/>
      </c>
    </row>
  </sheetData>
  <mergeCells count="192">
    <mergeCell ref="W26:X26"/>
    <mergeCell ref="W27:X27"/>
    <mergeCell ref="W28:X28"/>
    <mergeCell ref="W29:X29"/>
    <mergeCell ref="W30:X30"/>
    <mergeCell ref="W31:X31"/>
    <mergeCell ref="W32:X32"/>
    <mergeCell ref="W33:X33"/>
    <mergeCell ref="W17:X17"/>
    <mergeCell ref="W18:X18"/>
    <mergeCell ref="W19:X19"/>
    <mergeCell ref="W20:X20"/>
    <mergeCell ref="W21:X21"/>
    <mergeCell ref="W22:X22"/>
    <mergeCell ref="S29:T29"/>
    <mergeCell ref="S30:T30"/>
    <mergeCell ref="S31:T31"/>
    <mergeCell ref="S32:T32"/>
    <mergeCell ref="S33:T33"/>
    <mergeCell ref="S34:T34"/>
    <mergeCell ref="U3:X3"/>
    <mergeCell ref="W4:X4"/>
    <mergeCell ref="W5:X5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34:X34"/>
    <mergeCell ref="W23:X23"/>
    <mergeCell ref="W24:X24"/>
    <mergeCell ref="W25:X25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G33:H33"/>
    <mergeCell ref="K33:L33"/>
    <mergeCell ref="O33:P33"/>
    <mergeCell ref="C34:D34"/>
    <mergeCell ref="G34:H34"/>
    <mergeCell ref="K34:L34"/>
    <mergeCell ref="O34:P34"/>
    <mergeCell ref="Q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26:D26"/>
    <mergeCell ref="G26:H26"/>
    <mergeCell ref="K26:L26"/>
    <mergeCell ref="O26:P26"/>
    <mergeCell ref="C27:D27"/>
    <mergeCell ref="G27:H27"/>
    <mergeCell ref="K27:L27"/>
    <mergeCell ref="O29:P29"/>
    <mergeCell ref="C28:D28"/>
    <mergeCell ref="G28:H28"/>
    <mergeCell ref="K28:L28"/>
    <mergeCell ref="O28:P28"/>
    <mergeCell ref="C29:D29"/>
    <mergeCell ref="G29:H29"/>
    <mergeCell ref="K29:L29"/>
    <mergeCell ref="C23:D23"/>
    <mergeCell ref="G23:H23"/>
    <mergeCell ref="K23:L23"/>
    <mergeCell ref="O23:P23"/>
    <mergeCell ref="C24:D24"/>
    <mergeCell ref="G24:H24"/>
    <mergeCell ref="K24:L24"/>
    <mergeCell ref="O24:P24"/>
    <mergeCell ref="C25:D25"/>
    <mergeCell ref="G25:H25"/>
    <mergeCell ref="K25:L25"/>
    <mergeCell ref="O25:P25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14:D14"/>
    <mergeCell ref="G14:H14"/>
    <mergeCell ref="K14:L14"/>
    <mergeCell ref="O14:P14"/>
    <mergeCell ref="C15:D15"/>
    <mergeCell ref="G15:H15"/>
    <mergeCell ref="K15:L15"/>
    <mergeCell ref="O15:P15"/>
    <mergeCell ref="C16:D16"/>
    <mergeCell ref="G16:H16"/>
    <mergeCell ref="K16:L16"/>
    <mergeCell ref="O16:P16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B1:S1"/>
    <mergeCell ref="U1:V1"/>
    <mergeCell ref="A3:D3"/>
    <mergeCell ref="E3:H3"/>
    <mergeCell ref="I3:L3"/>
    <mergeCell ref="M3:P3"/>
    <mergeCell ref="C4:D4"/>
    <mergeCell ref="C33:D33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</mergeCells>
  <conditionalFormatting sqref="Q4:T34">
    <cfRule type="expression" dxfId="29" priority="5" stopIfTrue="1">
      <formula>WEEKDAY($R4:$R34,2)=6</formula>
    </cfRule>
    <cfRule type="expression" dxfId="28" priority="11" stopIfTrue="1">
      <formula>WEEKDAY($R4:$R34,2)=7</formula>
    </cfRule>
    <cfRule type="expression" dxfId="27" priority="12" stopIfTrue="1">
      <formula>MATCH($R4,datumi2,0)</formula>
    </cfRule>
  </conditionalFormatting>
  <conditionalFormatting sqref="A34:D34 A4:D32 A33:B33">
    <cfRule type="expression" dxfId="26" priority="1" stopIfTrue="1">
      <formula>WEEKDAY($B4:$B34,2)=6</formula>
    </cfRule>
    <cfRule type="expression" dxfId="25" priority="20" stopIfTrue="1">
      <formula>WEEKDAY($B4:$B34,2)=7</formula>
    </cfRule>
    <cfRule type="expression" dxfId="24" priority="22" stopIfTrue="1">
      <formula>OR(AND(YEAR($B4)=YEAR($C$43),$B4&lt;$C$43),IF(ISERROR(MATCH($B4,datumi2,0)),0,1))</formula>
    </cfRule>
  </conditionalFormatting>
  <conditionalFormatting sqref="E10:H32 E5:H6 E4:F4">
    <cfRule type="expression" dxfId="23" priority="4" stopIfTrue="1">
      <formula>WEEKDAY($F4:$F32,2)=6</formula>
    </cfRule>
    <cfRule type="expression" dxfId="22" priority="23" stopIfTrue="1">
      <formula>WEEKDAY($F4:$F32,2)=7</formula>
    </cfRule>
    <cfRule type="expression" dxfId="21" priority="24" stopIfTrue="1">
      <formula>IF($F4&lt;&gt;"",MATCH($F4,datumi2,0),0)</formula>
    </cfRule>
  </conditionalFormatting>
  <conditionalFormatting sqref="I4:L4 I8:L34">
    <cfRule type="expression" dxfId="20" priority="7" stopIfTrue="1">
      <formula>WEEKDAY($J4:$J34,2)=6</formula>
    </cfRule>
    <cfRule type="expression" dxfId="19" priority="17" stopIfTrue="1">
      <formula>WEEKDAY($J4:$J34,2)=7</formula>
    </cfRule>
    <cfRule type="expression" dxfId="18" priority="18" stopIfTrue="1">
      <formula>OR(AND($J4&gt;=$C$44,$J4&lt;=$C$45),IF(ISERROR(MATCH($J4,datumi2,0)),0,1))</formula>
    </cfRule>
  </conditionalFormatting>
  <conditionalFormatting sqref="M30:P33 M29:N29 M4:P26 M28:P28 M27:N27">
    <cfRule type="expression" dxfId="17" priority="6" stopIfTrue="1">
      <formula>WEEKDAY($N4:$N33,2)=6</formula>
    </cfRule>
    <cfRule type="expression" dxfId="16" priority="14" stopIfTrue="1">
      <formula>WEEKDAY($N4:$N33,2)=7</formula>
    </cfRule>
    <cfRule type="expression" dxfId="15" priority="15" stopIfTrue="1">
      <formula>OR(AND($N4&gt;=$C$44,$N4&lt;=$C$45),IF(ISERROR(MATCH($N4,datumi2,0)),0,1))</formula>
    </cfRule>
  </conditionalFormatting>
  <conditionalFormatting sqref="U4:X33">
    <cfRule type="expression" dxfId="14" priority="8" stopIfTrue="1">
      <formula>WEEKDAY($V4:$V33,2)=6</formula>
    </cfRule>
    <cfRule type="expression" dxfId="13" priority="9" stopIfTrue="1">
      <formula>WEEKDAY($V4:$V33,2)=7</formula>
    </cfRule>
    <cfRule type="expression" dxfId="12" priority="10" stopIfTrue="1">
      <formula>OR(AND(YEAR($V4)=YEAR($C$46),$V4&gt;$C$46),IF(ISERROR(MATCH($V4,datumi2,0)),0,1))</formula>
    </cfRule>
  </conditionalFormatting>
  <conditionalFormatting sqref="E7:H9">
    <cfRule type="expression" dxfId="11" priority="55" stopIfTrue="1">
      <formula>WEEKDAY($F7:$F34,2)=6</formula>
    </cfRule>
    <cfRule type="expression" dxfId="10" priority="56" stopIfTrue="1">
      <formula>WEEKDAY($F7:$F34,2)=7</formula>
    </cfRule>
    <cfRule type="expression" dxfId="9" priority="57" stopIfTrue="1">
      <formula>IF($F7&lt;&gt;"",MATCH($F7,datumi2,0),0)</formula>
    </cfRule>
  </conditionalFormatting>
  <conditionalFormatting sqref="I5:L7">
    <cfRule type="expression" dxfId="8" priority="61" stopIfTrue="1">
      <formula>WEEKDAY($J5:$J34,2)=6</formula>
    </cfRule>
    <cfRule type="expression" dxfId="7" priority="62" stopIfTrue="1">
      <formula>WEEKDAY($J5:$J34,2)=7</formula>
    </cfRule>
    <cfRule type="expression" dxfId="6" priority="63" stopIfTrue="1">
      <formula>OR(AND($J5&gt;=$C$44,$J5&lt;=$C$45),IF(ISERROR(MATCH($J5,datumi2,0)),0,1))</formula>
    </cfRule>
  </conditionalFormatting>
  <conditionalFormatting sqref="C33:D33">
    <cfRule type="expression" dxfId="5" priority="85" stopIfTrue="1">
      <formula>WEEKDAY($F4:$F32,2)=6</formula>
    </cfRule>
    <cfRule type="expression" dxfId="4" priority="86" stopIfTrue="1">
      <formula>WEEKDAY($F4:$F32,2)=7</formula>
    </cfRule>
    <cfRule type="expression" dxfId="3" priority="87" stopIfTrue="1">
      <formula>IF($F4&lt;&gt;"",MATCH($F4,datumi2,0),0)</formula>
    </cfRule>
  </conditionalFormatting>
  <conditionalFormatting sqref="O29:P29">
    <cfRule type="expression" dxfId="2" priority="91" stopIfTrue="1">
      <formula>WEEKDAY($N27:$N56,2)=6</formula>
    </cfRule>
    <cfRule type="expression" dxfId="1" priority="92" stopIfTrue="1">
      <formula>WEEKDAY($N27:$N56,2)=7</formula>
    </cfRule>
    <cfRule type="expression" dxfId="0" priority="93" stopIfTrue="1">
      <formula>OR(AND($N27&gt;=$C$44,$N27&lt;=$C$45),IF(ISERROR(MATCH($N27,datumi2,0)),0,1))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orientation="landscape" horizontalDpi="4294967293" r:id="rId1"/>
  <headerFooter alignWithMargins="0">
    <oddHeader>&amp;L&amp;"Arial,Podebljano kurziv"&amp;12OŠ Ivana Gorana Kovačića Vrbovsko</oddHeader>
    <oddFooter>&amp;Rprogram: av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H19"/>
  <sheetViews>
    <sheetView workbookViewId="0">
      <selection activeCell="C22" sqref="C22"/>
    </sheetView>
  </sheetViews>
  <sheetFormatPr defaultRowHeight="12.75" x14ac:dyDescent="0.2"/>
  <cols>
    <col min="1" max="1" width="3.85546875" customWidth="1"/>
    <col min="2" max="2" width="11.7109375" customWidth="1"/>
    <col min="3" max="3" width="24" customWidth="1"/>
    <col min="4" max="4" width="11.7109375" customWidth="1"/>
    <col min="5" max="5" width="27.7109375" customWidth="1"/>
    <col min="6" max="6" width="9.140625" customWidth="1"/>
  </cols>
  <sheetData>
    <row r="1" spans="1:8" ht="20.25" customHeight="1" x14ac:dyDescent="0.25">
      <c r="E1" s="35" t="s">
        <v>38</v>
      </c>
      <c r="F1" s="37" t="str">
        <f>G1-1&amp;"/"</f>
        <v>2016/</v>
      </c>
      <c r="G1" s="38">
        <v>2017</v>
      </c>
      <c r="H1" s="36"/>
    </row>
    <row r="2" spans="1:8" x14ac:dyDescent="0.2">
      <c r="A2" s="19"/>
      <c r="B2" s="20" t="s">
        <v>8</v>
      </c>
      <c r="C2" s="21" t="s">
        <v>9</v>
      </c>
      <c r="D2" s="22" t="s">
        <v>8</v>
      </c>
      <c r="E2" s="25" t="s">
        <v>23</v>
      </c>
      <c r="F2" s="34"/>
    </row>
    <row r="3" spans="1:8" x14ac:dyDescent="0.2">
      <c r="A3" s="27">
        <v>1</v>
      </c>
      <c r="B3" s="41">
        <v>42618</v>
      </c>
      <c r="C3" s="42" t="s">
        <v>7</v>
      </c>
      <c r="D3" s="23">
        <f>DATE(G1,1,1)</f>
        <v>42736</v>
      </c>
      <c r="E3" s="26" t="s">
        <v>11</v>
      </c>
      <c r="F3" s="33"/>
    </row>
    <row r="4" spans="1:8" x14ac:dyDescent="0.2">
      <c r="A4" s="27">
        <v>2</v>
      </c>
      <c r="B4" s="41">
        <v>42727</v>
      </c>
      <c r="C4" s="42" t="s">
        <v>24</v>
      </c>
      <c r="D4" s="24">
        <f>DATE(G1,1,6)</f>
        <v>42741</v>
      </c>
      <c r="E4" s="26" t="s">
        <v>37</v>
      </c>
      <c r="F4" s="33"/>
    </row>
    <row r="5" spans="1:8" x14ac:dyDescent="0.2">
      <c r="A5" s="27">
        <v>3</v>
      </c>
      <c r="B5" s="41">
        <v>42751</v>
      </c>
      <c r="C5" s="42" t="s">
        <v>25</v>
      </c>
      <c r="D5" s="24">
        <f>IF(AND(G1&gt;1900,G1&lt;2199),IF(MONTH(ROUND(DATE(G1,4,1)/7+MOD(19*MOD(G1,19)-7,30)*0.14,0)*7-6)&lt;1,ROUND(DATE(G1+1,4,1)/7+MOD(19*MOD(G1+1,19)-7,30)*0.14,0)*7-6,ROUND(DATE(G1,4,1)/7+MOD(19*MOD(G1,19)-7,30)*0.14,0)*7-6),"n/f")</f>
        <v>42841</v>
      </c>
      <c r="E5" s="26" t="s">
        <v>12</v>
      </c>
      <c r="F5" s="33"/>
    </row>
    <row r="6" spans="1:8" x14ac:dyDescent="0.2">
      <c r="A6" s="27">
        <v>4</v>
      </c>
      <c r="B6" s="41">
        <v>42838</v>
      </c>
      <c r="C6" s="42" t="s">
        <v>26</v>
      </c>
      <c r="D6" s="24">
        <f>$D$5+1</f>
        <v>42842</v>
      </c>
      <c r="E6" s="26" t="s">
        <v>13</v>
      </c>
      <c r="F6" s="33"/>
    </row>
    <row r="7" spans="1:8" x14ac:dyDescent="0.2">
      <c r="A7" s="27">
        <v>5</v>
      </c>
      <c r="B7" s="41">
        <v>42848</v>
      </c>
      <c r="C7" s="42" t="s">
        <v>27</v>
      </c>
      <c r="D7" s="24">
        <f>DATE(G1,5,1)</f>
        <v>42856</v>
      </c>
      <c r="E7" s="26" t="s">
        <v>10</v>
      </c>
      <c r="F7" s="33"/>
    </row>
    <row r="8" spans="1:8" x14ac:dyDescent="0.2">
      <c r="A8" s="27">
        <v>6</v>
      </c>
      <c r="B8" s="41">
        <v>42900</v>
      </c>
      <c r="C8" s="42" t="s">
        <v>28</v>
      </c>
      <c r="D8" s="24">
        <f>DATE(G1,6,22)</f>
        <v>42908</v>
      </c>
      <c r="E8" s="26" t="s">
        <v>14</v>
      </c>
      <c r="F8" s="33"/>
    </row>
    <row r="9" spans="1:8" x14ac:dyDescent="0.2">
      <c r="A9" s="27">
        <v>7</v>
      </c>
      <c r="B9" s="41">
        <v>42674</v>
      </c>
      <c r="C9" s="42" t="s">
        <v>42</v>
      </c>
      <c r="D9" s="24">
        <f>$D$5+60</f>
        <v>42901</v>
      </c>
      <c r="E9" s="26" t="s">
        <v>15</v>
      </c>
      <c r="F9" s="33"/>
    </row>
    <row r="10" spans="1:8" x14ac:dyDescent="0.2">
      <c r="A10" s="27">
        <v>8</v>
      </c>
      <c r="B10" s="41"/>
      <c r="C10" s="42" t="s">
        <v>30</v>
      </c>
      <c r="D10" s="24">
        <f>DATE(G1,6,25)</f>
        <v>42911</v>
      </c>
      <c r="E10" s="26" t="s">
        <v>16</v>
      </c>
      <c r="F10" s="33"/>
    </row>
    <row r="11" spans="1:8" x14ac:dyDescent="0.2">
      <c r="A11" s="27">
        <v>9</v>
      </c>
      <c r="B11" s="41"/>
      <c r="C11" s="42" t="s">
        <v>41</v>
      </c>
      <c r="D11" s="24">
        <f>DATE(G1,8,5)</f>
        <v>42952</v>
      </c>
      <c r="E11" s="26" t="s">
        <v>17</v>
      </c>
      <c r="F11" s="33"/>
    </row>
    <row r="12" spans="1:8" x14ac:dyDescent="0.2">
      <c r="A12" s="27">
        <v>10</v>
      </c>
      <c r="B12" s="41"/>
      <c r="C12" s="42" t="s">
        <v>29</v>
      </c>
      <c r="D12" s="24">
        <f>DATE(G1,8,15)</f>
        <v>42962</v>
      </c>
      <c r="E12" s="26" t="s">
        <v>18</v>
      </c>
      <c r="F12" s="33"/>
    </row>
    <row r="13" spans="1:8" x14ac:dyDescent="0.2">
      <c r="A13" s="27">
        <v>11</v>
      </c>
      <c r="B13" s="41"/>
      <c r="C13" s="42"/>
      <c r="D13" s="24">
        <f>DATE(G1-1,10,8)</f>
        <v>42651</v>
      </c>
      <c r="E13" s="26" t="s">
        <v>19</v>
      </c>
      <c r="F13" s="33"/>
    </row>
    <row r="14" spans="1:8" x14ac:dyDescent="0.2">
      <c r="A14" s="27">
        <v>12</v>
      </c>
      <c r="B14" s="41"/>
      <c r="C14" s="42"/>
      <c r="D14" s="24">
        <f>DATE(G1-1,11,1)</f>
        <v>42675</v>
      </c>
      <c r="E14" s="26" t="s">
        <v>20</v>
      </c>
      <c r="F14" s="33"/>
    </row>
    <row r="15" spans="1:8" x14ac:dyDescent="0.2">
      <c r="A15" s="27">
        <v>13</v>
      </c>
      <c r="B15" s="41"/>
      <c r="C15" s="42"/>
      <c r="D15" s="24">
        <f>DATE(G1-1,12,25)</f>
        <v>42729</v>
      </c>
      <c r="E15" s="26" t="s">
        <v>21</v>
      </c>
      <c r="F15" s="33"/>
      <c r="H15" s="18"/>
    </row>
    <row r="16" spans="1:8" x14ac:dyDescent="0.2">
      <c r="A16" s="27">
        <v>14</v>
      </c>
      <c r="B16" s="41"/>
      <c r="C16" s="42"/>
      <c r="D16" s="24">
        <f>$D$15+1</f>
        <v>42730</v>
      </c>
      <c r="E16" s="26" t="s">
        <v>22</v>
      </c>
      <c r="F16" s="33"/>
    </row>
    <row r="17" spans="1:6" x14ac:dyDescent="0.2">
      <c r="A17" s="27">
        <v>15</v>
      </c>
      <c r="B17" s="41"/>
      <c r="C17" s="42"/>
      <c r="D17" s="39"/>
      <c r="E17" s="40"/>
      <c r="F17" s="33"/>
    </row>
    <row r="19" spans="1:6" ht="18" x14ac:dyDescent="0.25">
      <c r="B19" s="44" t="s">
        <v>39</v>
      </c>
      <c r="C19" s="43" t="s">
        <v>40</v>
      </c>
      <c r="D19" s="43"/>
      <c r="E19" s="43"/>
    </row>
  </sheetData>
  <phoneticPr fontId="0" type="noConversion"/>
  <dataValidations count="1">
    <dataValidation type="list" allowBlank="1" showInputMessage="1" showErrorMessage="1" sqref="G1">
      <formula1>"2011,2012,2013,2014,2015,2016,2017,2018,2019,2020,2021,2022,2023,"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horizontalDpi="4294967293" verticalDpi="0" r:id="rId1"/>
  <headerFooter alignWithMargins="0">
    <oddFooter>&amp;Rprogram: av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1.polugodište</vt:lpstr>
      <vt:lpstr>2.polugodište</vt:lpstr>
      <vt:lpstr>podaci</vt:lpstr>
      <vt:lpstr>List3</vt:lpstr>
      <vt:lpstr>datumi</vt:lpstr>
      <vt:lpstr>datumi2</vt:lpstr>
      <vt:lpstr>'1.polugodište'!Print_Area</vt:lpstr>
      <vt:lpstr>'2.polugodište'!Print_Area</vt:lpstr>
    </vt:vector>
  </TitlesOfParts>
  <Company>zdravstvena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Vidas</dc:creator>
  <cp:lastModifiedBy>a</cp:lastModifiedBy>
  <cp:lastPrinted>2016-09-19T11:07:07Z</cp:lastPrinted>
  <dcterms:created xsi:type="dcterms:W3CDTF">2010-10-11T07:41:37Z</dcterms:created>
  <dcterms:modified xsi:type="dcterms:W3CDTF">2017-02-03T08:29:55Z</dcterms:modified>
</cp:coreProperties>
</file>